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4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鹿寨县2024年脱贫劳动力跨省就业一次性交通补助花名册!$A$4:$J$85</definedName>
    <definedName name="_xlnm.Print_Titles" localSheetId="0">鹿寨县2024年脱贫劳动力跨省就业一次性交通补助花名册!$4:$4</definedName>
  </definedNames>
  <calcPr calcId="144525"/>
</workbook>
</file>

<file path=xl/sharedStrings.xml><?xml version="1.0" encoding="utf-8"?>
<sst xmlns="http://schemas.openxmlformats.org/spreadsheetml/2006/main" count="618" uniqueCount="194">
  <si>
    <t>附件6</t>
  </si>
  <si>
    <t>鹿寨县2024年脱贫劳动力跨省就业一次性交通补助花名册（第六批）</t>
  </si>
  <si>
    <t>填报单位（盖章）：鹿寨县农业农村局                                                                                                     填报日期：2024年10月25日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</si>
  <si>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</si>
  <si>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</si>
  <si>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</si>
  <si>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</si>
  <si>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</si>
  <si>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</si>
  <si>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</si>
  <si>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</si>
  <si>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补助金额（元）</t>
  </si>
  <si>
    <t>惠民惠农财政补贴资金“一卡通”信息</t>
  </si>
  <si>
    <t>备注</t>
  </si>
  <si>
    <t>黄冕镇</t>
  </si>
  <si>
    <t>大端村</t>
  </si>
  <si>
    <t>陈名才</t>
  </si>
  <si>
    <t>突发严重困难户</t>
  </si>
  <si>
    <t>否</t>
  </si>
  <si>
    <t>广东省</t>
  </si>
  <si>
    <t>一卡通系统登记账号</t>
  </si>
  <si>
    <t>改江村</t>
  </si>
  <si>
    <t>李越</t>
  </si>
  <si>
    <t>脱贫劳动力</t>
  </si>
  <si>
    <t>黄冕村</t>
  </si>
  <si>
    <t>罗龙华</t>
  </si>
  <si>
    <t>六脉村</t>
  </si>
  <si>
    <t>郭建奎</t>
  </si>
  <si>
    <t>四川省</t>
  </si>
  <si>
    <t>山脚村</t>
  </si>
  <si>
    <t>钟红玉</t>
  </si>
  <si>
    <t>湖北省</t>
  </si>
  <si>
    <t>幽兰村</t>
  </si>
  <si>
    <t>梁俊勇</t>
  </si>
  <si>
    <t>罗海玲</t>
  </si>
  <si>
    <t>重庆市</t>
  </si>
  <si>
    <t>李金兰</t>
  </si>
  <si>
    <t>海南省</t>
  </si>
  <si>
    <t>平山镇</t>
  </si>
  <si>
    <t>中村村</t>
  </si>
  <si>
    <t>罗韦萍</t>
  </si>
  <si>
    <t>罗长松</t>
  </si>
  <si>
    <t>榨油村</t>
  </si>
  <si>
    <t>罗美华</t>
  </si>
  <si>
    <t>罗祖对</t>
  </si>
  <si>
    <t>高月妹</t>
  </si>
  <si>
    <t>中渡镇</t>
  </si>
  <si>
    <t>朝阳村</t>
  </si>
  <si>
    <t>吴宏发</t>
  </si>
  <si>
    <t>黄村村</t>
  </si>
  <si>
    <t>卢秋雪</t>
  </si>
  <si>
    <t>高坡村</t>
  </si>
  <si>
    <t>冯章师</t>
  </si>
  <si>
    <t>2024年9月</t>
  </si>
  <si>
    <t>山尖村</t>
  </si>
  <si>
    <t>张知方</t>
  </si>
  <si>
    <t>石墨村</t>
  </si>
  <si>
    <t>卢成科</t>
  </si>
  <si>
    <t>寨上村</t>
  </si>
  <si>
    <t>钟玉龙</t>
  </si>
  <si>
    <t>兰瑞宏</t>
  </si>
  <si>
    <t>江西省</t>
  </si>
  <si>
    <t>黄腊村</t>
  </si>
  <si>
    <t>韦莲珍</t>
  </si>
  <si>
    <t>大门村</t>
  </si>
  <si>
    <t>韦吉勋</t>
  </si>
  <si>
    <t>江苏省</t>
  </si>
  <si>
    <t>石记荣</t>
  </si>
  <si>
    <t>导江乡</t>
  </si>
  <si>
    <t>石排村</t>
  </si>
  <si>
    <t>梁淮彦</t>
  </si>
  <si>
    <t>黄坭村</t>
  </si>
  <si>
    <t>谭莲姣</t>
  </si>
  <si>
    <t>香港特别行政区</t>
  </si>
  <si>
    <t>2024年1月</t>
  </si>
  <si>
    <t>佛子村</t>
  </si>
  <si>
    <t>廖丽艳</t>
  </si>
  <si>
    <t>2024年8月</t>
  </si>
  <si>
    <t>寨沙镇</t>
  </si>
  <si>
    <t>板江村</t>
  </si>
  <si>
    <t>韦秋吉</t>
  </si>
  <si>
    <t>2024年7月</t>
  </si>
  <si>
    <t>全坡村</t>
  </si>
  <si>
    <t>徐冬兰</t>
  </si>
  <si>
    <t>陈荣凯</t>
  </si>
  <si>
    <t>廖世贤</t>
  </si>
  <si>
    <t>浙江省</t>
  </si>
  <si>
    <t>东马村</t>
  </si>
  <si>
    <t>易凯良</t>
  </si>
  <si>
    <t>何馨如</t>
  </si>
  <si>
    <t>李高翼</t>
  </si>
  <si>
    <t>陈秀锋</t>
  </si>
  <si>
    <t>杜康村</t>
  </si>
  <si>
    <t>黄赵春成丽</t>
  </si>
  <si>
    <t>刘梓坚</t>
  </si>
  <si>
    <t>许国强</t>
  </si>
  <si>
    <t>李应勤</t>
  </si>
  <si>
    <t>九敢村</t>
  </si>
  <si>
    <t>钟秋兰</t>
  </si>
  <si>
    <t>教化村</t>
  </si>
  <si>
    <t>何丽新</t>
  </si>
  <si>
    <t>陈思蓉</t>
  </si>
  <si>
    <t>长田村</t>
  </si>
  <si>
    <t>吴新连</t>
  </si>
  <si>
    <t>潘桂凡</t>
  </si>
  <si>
    <t>林凤萍</t>
  </si>
  <si>
    <t>朱华琼</t>
  </si>
  <si>
    <t>韦文锋</t>
  </si>
  <si>
    <t>兴等村</t>
  </si>
  <si>
    <t>陈万英</t>
  </si>
  <si>
    <t>福建省</t>
  </si>
  <si>
    <t>九甫村</t>
  </si>
  <si>
    <t>黄献植</t>
  </si>
  <si>
    <t>邓海灵</t>
  </si>
  <si>
    <t>官庄村</t>
  </si>
  <si>
    <t>许庭勋</t>
  </si>
  <si>
    <t>陈春兰</t>
  </si>
  <si>
    <t>板坡村</t>
  </si>
  <si>
    <t>黄富财</t>
  </si>
  <si>
    <t>廖冬红</t>
  </si>
  <si>
    <t>古木村</t>
  </si>
  <si>
    <t>郭彦飞</t>
  </si>
  <si>
    <t>徐加壬</t>
  </si>
  <si>
    <t>廖拥</t>
  </si>
  <si>
    <t>吴秀连</t>
  </si>
  <si>
    <t>木岗村</t>
  </si>
  <si>
    <t>兰桃留</t>
  </si>
  <si>
    <t>龙江村</t>
  </si>
  <si>
    <t>廖海峰</t>
  </si>
  <si>
    <t>四排镇</t>
  </si>
  <si>
    <t>和木村</t>
  </si>
  <si>
    <t>李知光</t>
  </si>
  <si>
    <t>安徽省</t>
  </si>
  <si>
    <t>陈善兵</t>
  </si>
  <si>
    <t>吴有金</t>
  </si>
  <si>
    <t>江南村</t>
  </si>
  <si>
    <t>韦艳</t>
  </si>
  <si>
    <t>三排村</t>
  </si>
  <si>
    <t>韦建森</t>
  </si>
  <si>
    <t>石妙村</t>
  </si>
  <si>
    <t>梁秀珍</t>
  </si>
  <si>
    <t>水头村</t>
  </si>
  <si>
    <t>梁东艳</t>
  </si>
  <si>
    <t>韦文凤</t>
  </si>
  <si>
    <t>潘子愉</t>
  </si>
  <si>
    <t>赵成现</t>
  </si>
  <si>
    <t>四排村</t>
  </si>
  <si>
    <t>韦立</t>
  </si>
  <si>
    <t>梁桥凤</t>
  </si>
  <si>
    <t>泗湖村</t>
  </si>
  <si>
    <t>甘凤珠</t>
  </si>
  <si>
    <t>罗忠豪</t>
  </si>
  <si>
    <t>是</t>
  </si>
  <si>
    <t>甘植元</t>
  </si>
  <si>
    <t>拉沟乡</t>
  </si>
  <si>
    <t>六章村</t>
  </si>
  <si>
    <t>秦裕雪</t>
  </si>
  <si>
    <t>拉沟村</t>
  </si>
  <si>
    <t>温宇健</t>
  </si>
  <si>
    <t>温宇珊</t>
  </si>
  <si>
    <t>鹿寨镇</t>
  </si>
  <si>
    <t>新胜村</t>
  </si>
  <si>
    <t>黄天来</t>
  </si>
  <si>
    <t>新村村</t>
  </si>
  <si>
    <t>韦新乐</t>
  </si>
  <si>
    <t>窑上村</t>
  </si>
  <si>
    <t>古礼民</t>
  </si>
  <si>
    <t>合计金额（元）</t>
  </si>
  <si>
    <t>省份名</t>
  </si>
  <si>
    <t>补助标准</t>
  </si>
  <si>
    <t>专列补助标准</t>
  </si>
  <si>
    <t>北京市</t>
  </si>
  <si>
    <t>上海市</t>
  </si>
  <si>
    <t>天津市</t>
  </si>
  <si>
    <t>甘肃省</t>
  </si>
  <si>
    <t>青海省</t>
  </si>
  <si>
    <t>陕西省</t>
  </si>
  <si>
    <t>河南省</t>
  </si>
  <si>
    <t>山东省</t>
  </si>
  <si>
    <t>山西省</t>
  </si>
  <si>
    <t>湖南省</t>
  </si>
  <si>
    <t>贵州省</t>
  </si>
  <si>
    <t>云南省</t>
  </si>
  <si>
    <t>黑龙江省</t>
  </si>
  <si>
    <t>吉林省</t>
  </si>
  <si>
    <t>辽宁省</t>
  </si>
  <si>
    <t>河北省</t>
  </si>
  <si>
    <t>西藏自治区</t>
  </si>
  <si>
    <t>宁夏回族自治区</t>
  </si>
  <si>
    <t>新疆维吾尔自治区</t>
  </si>
  <si>
    <t>内蒙古自治区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</si>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</sst>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4037;&#20316;&#26448;&#26009;\01.&#24180;&#24230;&#26448;&#26009;\08.&#30465;&#22806;&#20132;&#36890;&#34917;&#21161;\03.&#40575;&#23528;&#21439;&#21069;&#24448;&#24191;&#35199;&#21306;&#22806;&#21153;&#24037;&#30340;&#33073;&#36139;&#21171;&#21160;&#21147;&#19968;&#27425;&#24615;&#20132;&#36890;&#34917;&#21161;&#33457;&#21517;&#20876;\&#20061;&#29995;&#26449;%20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40575;&#23528;&#21439;&#20013;&#28193;&#38215;&#30707;&#22696;&#26449;2024&#24180;&#33073;&#36139;&#21171;&#21160;&#21147;&#36328;&#30465;&#23601;&#19994;&#19968;&#27425;&#24615;&#20132;&#36890;&#34917;&#21161;&#33457;&#21517;&#20876;&#65288;&#31532;&#20108;&#25209;&#65289;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65288;&#20013;&#28193;&#31532;6&#25209;&#20132;&#36890;&#34917;&#27719;&#24635;&#65289;&#38468;&#20214;6&#65306;&#40575;&#23528;&#21439;&#33073;&#36139;&#21171;&#21160;&#21147;&#36328;&#30465;&#23601;&#19994;&#19968;&#27425;&#24615;&#20132;&#36890;&#34917;&#21161;&#33457;&#21517;&#20876;&#65288;&#21556;&#23439;&#21457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23548;&#27743;&#20065;&#36328;&#30465;&#20132;&#36890;&#34917;&#21161;&#33457;&#21517;&#20876;&#65288;&#31532;&#20845;&#25209;&#65289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26495;&#27743;&#31532;&#20845;&#25209;&#65306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38468;&#20214;6&#65306;&#19996;&#39532;&#31532;&#20845;&#25209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38468;&#20214;6&#65306;&#26460;&#24247;&#26449;%20&#40575;&#23528;&#21439;&#21069;&#24448;&#24191;&#35199;&#21306;&#22806;&#21153;&#24037;&#30340;&#33073;&#36139;&#21171;&#21160;&#21147;&#19968;&#27425;&#24615;&#20132;&#36890;&#34917;&#21161;&#33457;&#21517;&#20876;&#65288;&#31532;&#20845;&#25209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38468;&#20214;6&#65306;&#40575;&#23528;&#21439;&#21069;&#24448;&#24191;&#35199;&#21306;&#22806;&#21153;&#24037;&#30340;&#33073;&#36139;&#21171;&#21160;&#21147;&#19968;&#27425;&#24615;&#20132;&#36890;&#34917;&#21161;&#33457;&#21517;&#20876;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wnzf6lxe3wlp22\FileStorage\File\2024-10\&#38468;&#20214;6&#65306;&#65288;&#20309;&#20029;&#26032;&#12289;&#38472;&#24605;&#33993;&#65289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38468;&#20214;6&#65306;&#20852;&#31561;&#26449;%20&#40575;&#23528;&#21439;&#21069;&#24448;&#24191;&#35199;&#21306;&#22806;&#21153;&#24037;&#30340;&#33073;&#36139;&#21171;&#21160;&#21147;&#19968;&#27425;&#24615;&#20132;&#36890;&#34917;&#21161;&#33457;&#21517;&#20876;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0.&#31934;&#20934;&#25206;&#36139;\1.&#38271;&#26399;&#24453;&#21150;\2024&#24180;\11.&#20004;&#34917;&#24037;&#20316;\1.&#36328;&#30465;&#20132;&#36890;&#34917;\6.&#31532;&#20845;&#25209;&#20132;&#36890;&#34917;\1.&#65288;&#31532;&#20845;&#25209;&#65289;&#20132;&#36890;&#34917;&#21508;&#26449;&#25253;&#26469;&#33457;&#21517;&#20876;\&#20061;&#25954;%20&#38468;&#20214;6&#65306;&#40575;&#23528;&#21439;&#21069;&#24448;&#24191;&#35199;&#21306;&#22806;&#21153;&#24037;&#30340;&#33073;&#36139;&#21171;&#21160;&#21147;&#19968;&#27425;&#24615;&#20132;&#36890;&#34917;&#21161;&#33457;&#21517;&#20876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ldxaldop5seu22\FileStorage\File\2024-10\&#38468;&#20214;6&#65306;&#40575;&#23528;&#21439;&#33073;&#36139;&#21171;&#21160;&#21147;&#36328;&#30465;&#23601;&#19994;&#19968;&#27425;&#24615;&#20132;&#36890;&#34917;&#21161;&#33457;&#21517;&#20876;&#65288;&#32599;&#40857;&#21326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10\&#38468;&#20214;6&#65306;&#40575;&#23528;&#21439;&#21069;&#24448;&#24191;&#35199;&#21306;&#22806;&#21153;&#24037;&#30340;&#33073;&#36139;&#21171;&#21160;&#21147;&#19968;&#27425;&#24615;&#20132;&#36890;&#34917;&#21161;&#33457;&#21517;&#20876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10\&#26408;&#23703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ko67wql553ug22\FileStorage\File\2024-10\&#40857;&#27743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23528;&#27801;&#31532;&#20845;&#25209;&#36328;&#30465;&#20132;&#36890;&#34917;&#21161;&#33457;&#21517;&#2087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0zu5vy8cm01w22\FileStorage\File\2024-10\&#38468;&#20214;6&#65306;&#40575;&#23528;&#21439;&#33073;&#36139;&#21171;&#21160;&#21147;&#36328;&#30465;&#23601;&#19994;&#19968;&#27425;&#24615;&#20132;&#36890;&#34917;&#21161;&#33457;&#21517;&#20876;&#65288;&#19977;&#25490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0zu5vy8cm01w22\FileStorage\File\2024-10\&#65288;&#29976;&#26376;&#26032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22235;&#25490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289;&#27807;&#26449;2024&#24180;&#33073;&#36139;&#21171;&#21160;&#21147;&#36328;&#30465;&#23601;&#19994;&#19968;&#27425;&#24615;&#20132;&#36890;&#34917;&#21161;&#24037;&#20316;\&#21306;&#22806;&#31532;&#20116;&#25209;\&#25140;&#21191;&#25104;&#21306;&#22806;&#21153;&#24037;&#20132;&#36890;&#34917;&#36148;&#26448;&#26009;\&#25140;&#21191;&#25104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25289;&#27807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9ljdhwprxi721\FileStorage\File\2024-10\&#38468;&#20214;6&#65306;&#40575;&#23528;&#21439;&#21069;&#24448;&#24191;&#35199;&#21306;&#22806;&#21153;&#24037;&#30340;&#33073;&#36139;&#21171;&#21160;&#21147;&#19968;&#27425;&#24615;&#20132;&#36890;&#34917;&#21161;&#33457;&#21517;&#20876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5;&#33033;&#26449;&#37101;&#24314;&#22862;\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40575;&#23528;&#38215;%20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dyz38fbjip2s21\FileStorage\File\2023-07\&#38468;&#20214;6&#65306;&#40575;&#23528;&#21439;&#21069;&#24448;&#24191;&#35199;&#21306;&#22806;&#21153;&#24037;&#30340;&#33073;&#36139;&#21171;&#21160;&#21147;&#19968;&#27425;&#24615;&#24448;&#36820;&#20132;&#36890;&#34917;&#21161;&#33457;&#21517;&#20876;&#65288;&#24278;&#24605;&#38397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3;&#31471;&#26449;-&#38472;&#21517;&#25165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38468;&#20214;6&#65306;&#27048;&#27833;&#33073;&#36139;&#21171;&#21160;&#21147;&#36328;&#30465;&#23601;&#19994;&#19968;&#27425;&#24615;&#20132;&#36890;&#34917;&#21161;&#33457;&#21517;&#208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24050;&#23457;%20&#38468;&#20214;6&#65306;&#24179;&#23665;&#38215;&#33073;&#36139;&#21171;&#21160;&#21147;&#36328;&#30465;&#23601;&#19994;&#19968;&#27425;&#24615;&#20132;&#36890;&#34917;&#21161;&#33457;&#21517;&#20876;%20&#31532;6&#2520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65288;&#20094;&#21521;&#20911;&#31456;&#24072;&#65289;&#33073;&#36139;&#21171;&#21160;&#21147;&#36328;&#30465;&#23601;&#19994;&#19968;&#27425;&#24615;&#20132;&#36890;&#34917;&#21161;&#30003;&#35831;&#26448;&#26009;\&#65288;&#20094;&#21521;&#20911;&#31456;&#24072;&#65289;&#33073;&#36139;&#21171;&#21160;&#21147;&#36328;&#30465;&#23601;&#19994;&#19968;&#27425;&#24615;&#20132;&#36890;&#34917;&#21161;&#30003;&#35831;&#26448;&#26009;\&#65288;&#20094;&#21521;&#20911;&#31456;&#24072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5;&#25209;%20&#20132;&#36890;&#34917;&#21161;\&#38468;&#20214;6&#65306;&#65288;&#31532;&#20845;&#25209;-&#23665;&#23574;&#26449;&#65289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第6批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第六批"/>
      <sheetName val="汇总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topLeftCell="A71" workbookViewId="0">
      <selection activeCell="G79" sqref="G79"/>
    </sheetView>
  </sheetViews>
  <sheetFormatPr defaultColWidth="9" defaultRowHeight="30" customHeight="1"/>
  <cols>
    <col min="1" max="1" width="11.125" style="6" customWidth="1"/>
    <col min="2" max="4" width="16.25" style="6" customWidth="1"/>
    <col min="5" max="5" width="24.875" style="7" customWidth="1"/>
    <col min="6" max="6" width="16" style="6" customWidth="1"/>
    <col min="7" max="7" width="21" style="8" customWidth="1"/>
    <col min="8" max="8" width="22.875" style="9" customWidth="1"/>
    <col min="9" max="9" width="18.5" style="4" customWidth="1"/>
    <col min="10" max="10" width="27.875" style="8" customWidth="1"/>
    <col min="11" max="11" width="7.625" style="6" customWidth="1"/>
    <col min="12" max="16384" width="9" style="6"/>
  </cols>
  <sheetData>
    <row r="1" ht="23.1" customHeight="1" spans="1:3">
      <c r="A1" s="10" t="s">
        <v>0</v>
      </c>
      <c r="B1" s="10"/>
      <c r="C1" s="10"/>
    </row>
    <row r="2" ht="42" customHeight="1" spans="1:11">
      <c r="A2" s="11" t="s">
        <v>1</v>
      </c>
      <c r="B2" s="11"/>
      <c r="C2" s="11"/>
      <c r="D2" s="11"/>
      <c r="E2" s="4"/>
      <c r="F2" s="11"/>
      <c r="G2" s="11"/>
      <c r="H2" s="11"/>
      <c r="J2" s="11"/>
      <c r="K2" s="11"/>
    </row>
    <row r="3" s="4" customFormat="1" ht="43.5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4" customFormat="1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5" t="s">
        <v>10</v>
      </c>
      <c r="I4" s="13" t="s">
        <v>11</v>
      </c>
      <c r="J4" s="13" t="s">
        <v>12</v>
      </c>
      <c r="K4" s="18" t="s">
        <v>13</v>
      </c>
    </row>
    <row r="5" s="4" customFormat="1" ht="36" customHeight="1" spans="1:11">
      <c r="A5" s="16">
        <v>1</v>
      </c>
      <c r="B5" s="17" t="s">
        <v>14</v>
      </c>
      <c r="C5" s="18" t="s">
        <v>15</v>
      </c>
      <c r="D5" s="18" t="s">
        <v>16</v>
      </c>
      <c r="E5" s="19" t="s">
        <v>17</v>
      </c>
      <c r="F5" s="18" t="s">
        <v>18</v>
      </c>
      <c r="G5" s="18" t="s">
        <v>19</v>
      </c>
      <c r="H5" s="20">
        <v>45536</v>
      </c>
      <c r="I5" s="29">
        <f>IF(F5="是",VLOOKUP(G5,[2]Sheet2!A:C,3,FALSE),VLOOKUP(G5,[2]Sheet2!A:B,2,FALSE))</f>
        <v>600</v>
      </c>
      <c r="J5" s="31" t="s">
        <v>20</v>
      </c>
      <c r="K5" s="18"/>
    </row>
    <row r="6" s="4" customFormat="1" ht="36" customHeight="1" spans="1:11">
      <c r="A6" s="16">
        <v>2</v>
      </c>
      <c r="B6" s="17" t="s">
        <v>14</v>
      </c>
      <c r="C6" s="18" t="s">
        <v>21</v>
      </c>
      <c r="D6" s="18" t="s">
        <v>22</v>
      </c>
      <c r="E6" s="19" t="s">
        <v>23</v>
      </c>
      <c r="F6" s="18" t="s">
        <v>18</v>
      </c>
      <c r="G6" s="18" t="s">
        <v>19</v>
      </c>
      <c r="H6" s="20">
        <v>45505</v>
      </c>
      <c r="I6" s="29">
        <f>IF(F6="是",VLOOKUP(G6,[2]Sheet2!A:C,3,FALSE),VLOOKUP(G6,[2]Sheet2!A:B,2,FALSE))</f>
        <v>600</v>
      </c>
      <c r="J6" s="31" t="s">
        <v>20</v>
      </c>
      <c r="K6" s="18"/>
    </row>
    <row r="7" s="4" customFormat="1" ht="36" customHeight="1" spans="1:11">
      <c r="A7" s="16">
        <v>3</v>
      </c>
      <c r="B7" s="17" t="s">
        <v>14</v>
      </c>
      <c r="C7" s="17" t="s">
        <v>24</v>
      </c>
      <c r="D7" s="18" t="s">
        <v>25</v>
      </c>
      <c r="E7" s="19" t="s">
        <v>23</v>
      </c>
      <c r="F7" s="18" t="s">
        <v>18</v>
      </c>
      <c r="G7" s="18" t="s">
        <v>19</v>
      </c>
      <c r="H7" s="20">
        <v>45505</v>
      </c>
      <c r="I7" s="29">
        <f>IF(F7="是",VLOOKUP(G7,[2]Sheet2!A:C,3,FALSE),VLOOKUP(G7,[2]Sheet2!A:B,2,FALSE))</f>
        <v>600</v>
      </c>
      <c r="J7" s="31" t="s">
        <v>20</v>
      </c>
      <c r="K7" s="18"/>
    </row>
    <row r="8" s="4" customFormat="1" ht="36" customHeight="1" spans="1:11">
      <c r="A8" s="16">
        <v>4</v>
      </c>
      <c r="B8" s="17" t="s">
        <v>14</v>
      </c>
      <c r="C8" s="18" t="s">
        <v>26</v>
      </c>
      <c r="D8" s="18" t="s">
        <v>27</v>
      </c>
      <c r="E8" s="19" t="s">
        <v>23</v>
      </c>
      <c r="F8" s="18" t="s">
        <v>18</v>
      </c>
      <c r="G8" s="18" t="s">
        <v>28</v>
      </c>
      <c r="H8" s="20">
        <v>45444</v>
      </c>
      <c r="I8" s="29">
        <f>IF(F8="是",VLOOKUP(G8,[2]Sheet2!A:C,3,FALSE),VLOOKUP(G8,[2]Sheet2!A:B,2,FALSE))</f>
        <v>800</v>
      </c>
      <c r="J8" s="31" t="s">
        <v>20</v>
      </c>
      <c r="K8" s="18"/>
    </row>
    <row r="9" s="5" customFormat="1" ht="36" customHeight="1" spans="1:11">
      <c r="A9" s="16">
        <v>5</v>
      </c>
      <c r="B9" s="17" t="s">
        <v>14</v>
      </c>
      <c r="C9" s="17" t="s">
        <v>29</v>
      </c>
      <c r="D9" s="18" t="s">
        <v>30</v>
      </c>
      <c r="E9" s="19" t="s">
        <v>23</v>
      </c>
      <c r="F9" s="18" t="s">
        <v>18</v>
      </c>
      <c r="G9" s="18" t="s">
        <v>31</v>
      </c>
      <c r="H9" s="20">
        <v>45323</v>
      </c>
      <c r="I9" s="29">
        <f>IF(F9="是",VLOOKUP(G9,[2]Sheet2!A:C,3,FALSE),VLOOKUP(G9,[2]Sheet2!A:B,2,FALSE))</f>
        <v>800</v>
      </c>
      <c r="J9" s="31" t="s">
        <v>20</v>
      </c>
      <c r="K9" s="32"/>
    </row>
    <row r="10" s="5" customFormat="1" ht="36" customHeight="1" spans="1:11">
      <c r="A10" s="16">
        <v>6</v>
      </c>
      <c r="B10" s="17" t="s">
        <v>14</v>
      </c>
      <c r="C10" s="17" t="s">
        <v>32</v>
      </c>
      <c r="D10" s="18" t="s">
        <v>33</v>
      </c>
      <c r="E10" s="19" t="s">
        <v>23</v>
      </c>
      <c r="F10" s="18" t="s">
        <v>18</v>
      </c>
      <c r="G10" s="18" t="s">
        <v>19</v>
      </c>
      <c r="H10" s="20">
        <v>45505</v>
      </c>
      <c r="I10" s="29">
        <f>IF(F10="是",VLOOKUP(G10,[2]Sheet2!A:C,3,FALSE),VLOOKUP(G10,[2]Sheet2!A:B,2,FALSE))</f>
        <v>600</v>
      </c>
      <c r="J10" s="31" t="s">
        <v>20</v>
      </c>
      <c r="K10" s="32"/>
    </row>
    <row r="11" s="5" customFormat="1" ht="36" customHeight="1" spans="1:11">
      <c r="A11" s="16">
        <v>7</v>
      </c>
      <c r="B11" s="18" t="s">
        <v>14</v>
      </c>
      <c r="C11" s="18" t="s">
        <v>32</v>
      </c>
      <c r="D11" s="18" t="s">
        <v>34</v>
      </c>
      <c r="E11" s="19" t="s">
        <v>23</v>
      </c>
      <c r="F11" s="18" t="s">
        <v>18</v>
      </c>
      <c r="G11" s="18" t="s">
        <v>35</v>
      </c>
      <c r="H11" s="20">
        <v>45505</v>
      </c>
      <c r="I11" s="29">
        <f>IF(F11="是",VLOOKUP(G11,[2]Sheet2!A:C,3,FALSE),VLOOKUP(G11,[2]Sheet2!A:B,2,FALSE))</f>
        <v>800</v>
      </c>
      <c r="J11" s="31" t="s">
        <v>20</v>
      </c>
      <c r="K11" s="32"/>
    </row>
    <row r="12" s="5" customFormat="1" ht="36" customHeight="1" spans="1:11">
      <c r="A12" s="16">
        <v>8</v>
      </c>
      <c r="B12" s="18" t="s">
        <v>14</v>
      </c>
      <c r="C12" s="18" t="s">
        <v>29</v>
      </c>
      <c r="D12" s="18" t="s">
        <v>36</v>
      </c>
      <c r="E12" s="19" t="s">
        <v>23</v>
      </c>
      <c r="F12" s="18" t="s">
        <v>18</v>
      </c>
      <c r="G12" s="18" t="s">
        <v>37</v>
      </c>
      <c r="H12" s="20">
        <v>45566</v>
      </c>
      <c r="I12" s="29">
        <f>IF(F12="是",VLOOKUP(G12,[2]Sheet2!A:C,3,FALSE),VLOOKUP(G12,[2]Sheet2!A:B,2,FALSE))</f>
        <v>800</v>
      </c>
      <c r="J12" s="31" t="s">
        <v>20</v>
      </c>
      <c r="K12" s="32"/>
    </row>
    <row r="13" s="5" customFormat="1" ht="36" customHeight="1" spans="1:11">
      <c r="A13" s="16">
        <v>9</v>
      </c>
      <c r="B13" s="16" t="s">
        <v>38</v>
      </c>
      <c r="C13" s="16" t="s">
        <v>39</v>
      </c>
      <c r="D13" s="16" t="s">
        <v>40</v>
      </c>
      <c r="E13" s="21" t="s">
        <v>23</v>
      </c>
      <c r="F13" s="16" t="s">
        <v>18</v>
      </c>
      <c r="G13" s="16" t="s">
        <v>19</v>
      </c>
      <c r="H13" s="22">
        <v>45541</v>
      </c>
      <c r="I13" s="33">
        <v>600</v>
      </c>
      <c r="J13" s="31" t="s">
        <v>20</v>
      </c>
      <c r="K13" s="32"/>
    </row>
    <row r="14" s="5" customFormat="1" ht="36" customHeight="1" spans="1:11">
      <c r="A14" s="16">
        <v>10</v>
      </c>
      <c r="B14" s="16" t="s">
        <v>38</v>
      </c>
      <c r="C14" s="16" t="s">
        <v>39</v>
      </c>
      <c r="D14" s="16" t="s">
        <v>41</v>
      </c>
      <c r="E14" s="21" t="s">
        <v>23</v>
      </c>
      <c r="F14" s="16" t="s">
        <v>18</v>
      </c>
      <c r="G14" s="16" t="s">
        <v>19</v>
      </c>
      <c r="H14" s="22">
        <v>45537</v>
      </c>
      <c r="I14" s="33">
        <v>600</v>
      </c>
      <c r="J14" s="31" t="s">
        <v>20</v>
      </c>
      <c r="K14" s="32"/>
    </row>
    <row r="15" s="5" customFormat="1" ht="36" customHeight="1" spans="1:11">
      <c r="A15" s="16">
        <v>11</v>
      </c>
      <c r="B15" s="16" t="s">
        <v>38</v>
      </c>
      <c r="C15" s="16" t="s">
        <v>42</v>
      </c>
      <c r="D15" s="16" t="s">
        <v>43</v>
      </c>
      <c r="E15" s="21" t="s">
        <v>23</v>
      </c>
      <c r="F15" s="16" t="s">
        <v>18</v>
      </c>
      <c r="G15" s="16" t="s">
        <v>19</v>
      </c>
      <c r="H15" s="23">
        <v>45352</v>
      </c>
      <c r="I15" s="33">
        <f>IF(F15="是",VLOOKUP(G15,[7]Sheet2!A:C,3,FALSE),VLOOKUP(G15,[7]Sheet2!A:B,2,FALSE))</f>
        <v>600</v>
      </c>
      <c r="J15" s="31" t="s">
        <v>20</v>
      </c>
      <c r="K15" s="32"/>
    </row>
    <row r="16" s="5" customFormat="1" ht="36" customHeight="1" spans="1:11">
      <c r="A16" s="16">
        <v>12</v>
      </c>
      <c r="B16" s="16" t="s">
        <v>38</v>
      </c>
      <c r="C16" s="16" t="s">
        <v>42</v>
      </c>
      <c r="D16" s="16" t="s">
        <v>44</v>
      </c>
      <c r="E16" s="21" t="s">
        <v>23</v>
      </c>
      <c r="F16" s="16" t="s">
        <v>18</v>
      </c>
      <c r="G16" s="16" t="s">
        <v>19</v>
      </c>
      <c r="H16" s="23">
        <v>45415</v>
      </c>
      <c r="I16" s="33">
        <f>IF(F16="是",VLOOKUP(G16,[7]Sheet2!A:C,3,FALSE),VLOOKUP(G16,[7]Sheet2!A:B,2,FALSE))</f>
        <v>600</v>
      </c>
      <c r="J16" s="31" t="s">
        <v>20</v>
      </c>
      <c r="K16" s="32"/>
    </row>
    <row r="17" s="5" customFormat="1" ht="36" customHeight="1" spans="1:11">
      <c r="A17" s="16">
        <v>13</v>
      </c>
      <c r="B17" s="16" t="s">
        <v>38</v>
      </c>
      <c r="C17" s="16" t="s">
        <v>42</v>
      </c>
      <c r="D17" s="16" t="s">
        <v>45</v>
      </c>
      <c r="E17" s="21" t="s">
        <v>23</v>
      </c>
      <c r="F17" s="16" t="s">
        <v>18</v>
      </c>
      <c r="G17" s="16" t="s">
        <v>19</v>
      </c>
      <c r="H17" s="23">
        <v>45415</v>
      </c>
      <c r="I17" s="33">
        <f>IF(F17="是",VLOOKUP(G17,[7]Sheet2!A:C,3,FALSE),VLOOKUP(G17,[7]Sheet2!A:B,2,FALSE))</f>
        <v>600</v>
      </c>
      <c r="J17" s="31" t="s">
        <v>20</v>
      </c>
      <c r="K17" s="32"/>
    </row>
    <row r="18" s="5" customFormat="1" ht="36" customHeight="1" spans="1:11">
      <c r="A18" s="16">
        <v>14</v>
      </c>
      <c r="B18" s="16" t="s">
        <v>46</v>
      </c>
      <c r="C18" s="16" t="s">
        <v>47</v>
      </c>
      <c r="D18" s="16" t="s">
        <v>48</v>
      </c>
      <c r="E18" s="21" t="s">
        <v>23</v>
      </c>
      <c r="F18" s="16" t="s">
        <v>18</v>
      </c>
      <c r="G18" s="16" t="s">
        <v>19</v>
      </c>
      <c r="H18" s="23">
        <v>45553</v>
      </c>
      <c r="I18" s="33">
        <f>IF(F18="是",VLOOKUP(G18,[11]Sheet2!A:C,3,FALSE),VLOOKUP(G18,[11]Sheet2!A:B,2,FALSE))</f>
        <v>600</v>
      </c>
      <c r="J18" s="31" t="s">
        <v>20</v>
      </c>
      <c r="K18" s="32"/>
    </row>
    <row r="19" s="5" customFormat="1" ht="36" customHeight="1" spans="1:11">
      <c r="A19" s="16">
        <v>15</v>
      </c>
      <c r="B19" s="16" t="s">
        <v>46</v>
      </c>
      <c r="C19" s="16" t="s">
        <v>49</v>
      </c>
      <c r="D19" s="16" t="s">
        <v>50</v>
      </c>
      <c r="E19" s="21" t="s">
        <v>23</v>
      </c>
      <c r="F19" s="16" t="s">
        <v>18</v>
      </c>
      <c r="G19" s="16" t="s">
        <v>19</v>
      </c>
      <c r="H19" s="22">
        <v>45383</v>
      </c>
      <c r="I19" s="33">
        <v>600</v>
      </c>
      <c r="J19" s="31" t="s">
        <v>20</v>
      </c>
      <c r="K19" s="32"/>
    </row>
    <row r="20" s="5" customFormat="1" ht="36" customHeight="1" spans="1:11">
      <c r="A20" s="16">
        <v>16</v>
      </c>
      <c r="B20" s="16" t="s">
        <v>46</v>
      </c>
      <c r="C20" s="16" t="s">
        <v>51</v>
      </c>
      <c r="D20" s="16" t="s">
        <v>52</v>
      </c>
      <c r="E20" s="21" t="s">
        <v>23</v>
      </c>
      <c r="F20" s="16" t="s">
        <v>18</v>
      </c>
      <c r="G20" s="16" t="s">
        <v>19</v>
      </c>
      <c r="H20" s="21" t="s">
        <v>53</v>
      </c>
      <c r="I20" s="33">
        <f>IF(F20="是",VLOOKUP(G20,[8]Sheet2!A:C,3,FALSE),VLOOKUP(G20,[8]Sheet2!A:B,2,FALSE))</f>
        <v>600</v>
      </c>
      <c r="J20" s="31" t="s">
        <v>20</v>
      </c>
      <c r="K20" s="32"/>
    </row>
    <row r="21" s="5" customFormat="1" ht="36" customHeight="1" spans="1:11">
      <c r="A21" s="16">
        <v>17</v>
      </c>
      <c r="B21" s="16" t="s">
        <v>46</v>
      </c>
      <c r="C21" s="16" t="s">
        <v>54</v>
      </c>
      <c r="D21" s="16" t="s">
        <v>55</v>
      </c>
      <c r="E21" s="21" t="s">
        <v>23</v>
      </c>
      <c r="F21" s="16" t="s">
        <v>18</v>
      </c>
      <c r="G21" s="16" t="s">
        <v>19</v>
      </c>
      <c r="H21" s="23">
        <v>45532</v>
      </c>
      <c r="I21" s="33">
        <f>IF(F21="是",VLOOKUP(G21,[9]Sheet2!A:C,3,FALSE),VLOOKUP(G21,[9]Sheet2!A:B,2,FALSE))</f>
        <v>600</v>
      </c>
      <c r="J21" s="31" t="s">
        <v>20</v>
      </c>
      <c r="K21" s="32"/>
    </row>
    <row r="22" s="5" customFormat="1" ht="36" customHeight="1" spans="1:11">
      <c r="A22" s="16">
        <v>18</v>
      </c>
      <c r="B22" s="16" t="s">
        <v>46</v>
      </c>
      <c r="C22" s="16" t="s">
        <v>56</v>
      </c>
      <c r="D22" s="16" t="s">
        <v>57</v>
      </c>
      <c r="E22" s="21" t="s">
        <v>23</v>
      </c>
      <c r="F22" s="16" t="s">
        <v>18</v>
      </c>
      <c r="G22" s="16" t="s">
        <v>37</v>
      </c>
      <c r="H22" s="23">
        <v>45555</v>
      </c>
      <c r="I22" s="33">
        <f>IF(F22="是",VLOOKUP(G22,[10]Sheet2!A:C,3,FALSE),VLOOKUP(G22,[10]Sheet2!A:B,2,FALSE))</f>
        <v>800</v>
      </c>
      <c r="J22" s="31" t="s">
        <v>20</v>
      </c>
      <c r="K22" s="32"/>
    </row>
    <row r="23" customFormat="1" ht="36" customHeight="1" spans="1:11">
      <c r="A23" s="16">
        <v>19</v>
      </c>
      <c r="B23" s="16" t="s">
        <v>46</v>
      </c>
      <c r="C23" s="16" t="s">
        <v>58</v>
      </c>
      <c r="D23" s="16" t="s">
        <v>59</v>
      </c>
      <c r="E23" s="21" t="s">
        <v>23</v>
      </c>
      <c r="F23" s="16" t="s">
        <v>18</v>
      </c>
      <c r="G23" s="16" t="s">
        <v>19</v>
      </c>
      <c r="H23" s="21" t="s">
        <v>53</v>
      </c>
      <c r="I23" s="33">
        <v>600</v>
      </c>
      <c r="J23" s="31" t="s">
        <v>20</v>
      </c>
      <c r="K23" s="34"/>
    </row>
    <row r="24" customFormat="1" ht="36" customHeight="1" spans="1:11">
      <c r="A24" s="16">
        <v>20</v>
      </c>
      <c r="B24" s="18" t="s">
        <v>46</v>
      </c>
      <c r="C24" s="18" t="s">
        <v>51</v>
      </c>
      <c r="D24" s="18" t="s">
        <v>60</v>
      </c>
      <c r="E24" s="19" t="s">
        <v>23</v>
      </c>
      <c r="F24" s="16" t="s">
        <v>18</v>
      </c>
      <c r="G24" s="18" t="s">
        <v>61</v>
      </c>
      <c r="H24" s="20">
        <v>45324</v>
      </c>
      <c r="I24" s="29">
        <v>800</v>
      </c>
      <c r="J24" s="31" t="s">
        <v>20</v>
      </c>
      <c r="K24" s="34"/>
    </row>
    <row r="25" customFormat="1" ht="36" customHeight="1" spans="1:11">
      <c r="A25" s="16">
        <v>21</v>
      </c>
      <c r="B25" s="18" t="s">
        <v>46</v>
      </c>
      <c r="C25" s="18" t="s">
        <v>62</v>
      </c>
      <c r="D25" s="18" t="s">
        <v>63</v>
      </c>
      <c r="E25" s="19" t="s">
        <v>23</v>
      </c>
      <c r="F25" s="16" t="s">
        <v>18</v>
      </c>
      <c r="G25" s="18" t="s">
        <v>19</v>
      </c>
      <c r="H25" s="20">
        <v>45292</v>
      </c>
      <c r="I25" s="29">
        <v>600</v>
      </c>
      <c r="J25" s="31" t="s">
        <v>20</v>
      </c>
      <c r="K25" s="34"/>
    </row>
    <row r="26" customFormat="1" ht="36" customHeight="1" spans="1:11">
      <c r="A26" s="16">
        <v>22</v>
      </c>
      <c r="B26" s="18" t="s">
        <v>46</v>
      </c>
      <c r="C26" s="18" t="s">
        <v>64</v>
      </c>
      <c r="D26" s="18" t="s">
        <v>65</v>
      </c>
      <c r="E26" s="19" t="s">
        <v>23</v>
      </c>
      <c r="F26" s="16" t="s">
        <v>18</v>
      </c>
      <c r="G26" s="18" t="s">
        <v>66</v>
      </c>
      <c r="H26" s="20">
        <v>45358</v>
      </c>
      <c r="I26" s="29">
        <v>800</v>
      </c>
      <c r="J26" s="31" t="s">
        <v>20</v>
      </c>
      <c r="K26" s="34"/>
    </row>
    <row r="27" customFormat="1" ht="36" customHeight="1" spans="1:11">
      <c r="A27" s="16">
        <v>23</v>
      </c>
      <c r="B27" s="16" t="s">
        <v>46</v>
      </c>
      <c r="C27" s="16" t="s">
        <v>51</v>
      </c>
      <c r="D27" s="16" t="s">
        <v>67</v>
      </c>
      <c r="E27" s="21" t="s">
        <v>23</v>
      </c>
      <c r="F27" s="16" t="s">
        <v>18</v>
      </c>
      <c r="G27" s="16" t="s">
        <v>19</v>
      </c>
      <c r="H27" s="20">
        <v>45529</v>
      </c>
      <c r="I27" s="33">
        <v>600</v>
      </c>
      <c r="J27" s="31" t="s">
        <v>20</v>
      </c>
      <c r="K27" s="34"/>
    </row>
    <row r="28" customFormat="1" ht="36" customHeight="1" spans="1:11">
      <c r="A28" s="16">
        <v>24</v>
      </c>
      <c r="B28" s="16" t="s">
        <v>68</v>
      </c>
      <c r="C28" s="16" t="s">
        <v>69</v>
      </c>
      <c r="D28" s="16" t="s">
        <v>70</v>
      </c>
      <c r="E28" s="21" t="s">
        <v>23</v>
      </c>
      <c r="F28" s="16" t="s">
        <v>18</v>
      </c>
      <c r="G28" s="16" t="s">
        <v>19</v>
      </c>
      <c r="H28" s="23">
        <v>45505</v>
      </c>
      <c r="I28" s="33">
        <f>IF(F28="是",VLOOKUP(G28,[12]Sheet2!A:C,3,FALSE),VLOOKUP(G28,[12]Sheet2!A:B,2,FALSE))</f>
        <v>600</v>
      </c>
      <c r="J28" s="31" t="s">
        <v>20</v>
      </c>
      <c r="K28" s="34"/>
    </row>
    <row r="29" customFormat="1" ht="36" customHeight="1" spans="1:11">
      <c r="A29" s="16">
        <v>25</v>
      </c>
      <c r="B29" s="16" t="s">
        <v>68</v>
      </c>
      <c r="C29" s="16" t="s">
        <v>71</v>
      </c>
      <c r="D29" s="16" t="s">
        <v>72</v>
      </c>
      <c r="E29" s="24" t="s">
        <v>23</v>
      </c>
      <c r="F29" s="16" t="s">
        <v>18</v>
      </c>
      <c r="G29" s="25" t="s">
        <v>73</v>
      </c>
      <c r="H29" s="24" t="s">
        <v>74</v>
      </c>
      <c r="I29" s="16">
        <v>800</v>
      </c>
      <c r="J29" s="31" t="s">
        <v>20</v>
      </c>
      <c r="K29" s="34"/>
    </row>
    <row r="30" customFormat="1" ht="36" customHeight="1" spans="1:11">
      <c r="A30" s="16">
        <v>26</v>
      </c>
      <c r="B30" s="16" t="s">
        <v>68</v>
      </c>
      <c r="C30" s="16" t="s">
        <v>75</v>
      </c>
      <c r="D30" s="16" t="s">
        <v>76</v>
      </c>
      <c r="E30" s="21" t="s">
        <v>23</v>
      </c>
      <c r="F30" s="16" t="s">
        <v>18</v>
      </c>
      <c r="G30" s="16" t="s">
        <v>19</v>
      </c>
      <c r="H30" s="24" t="s">
        <v>77</v>
      </c>
      <c r="I30" s="33">
        <v>600</v>
      </c>
      <c r="J30" s="31" t="s">
        <v>20</v>
      </c>
      <c r="K30" s="34"/>
    </row>
    <row r="31" customFormat="1" ht="36" customHeight="1" spans="1:11">
      <c r="A31" s="16">
        <v>27</v>
      </c>
      <c r="B31" s="18" t="s">
        <v>78</v>
      </c>
      <c r="C31" s="18" t="s">
        <v>79</v>
      </c>
      <c r="D31" s="18" t="s">
        <v>80</v>
      </c>
      <c r="E31" s="19" t="s">
        <v>23</v>
      </c>
      <c r="F31" s="18" t="s">
        <v>18</v>
      </c>
      <c r="G31" s="18" t="s">
        <v>19</v>
      </c>
      <c r="H31" s="26" t="s">
        <v>81</v>
      </c>
      <c r="I31" s="29">
        <f>IF(F31="是",VLOOKUP(G31,[13]Sheet2!A:C,3,FALSE),VLOOKUP(G31,[13]Sheet2!A:B,2,FALSE))</f>
        <v>600</v>
      </c>
      <c r="J31" s="31" t="s">
        <v>20</v>
      </c>
      <c r="K31" s="34"/>
    </row>
    <row r="32" customFormat="1" ht="36" customHeight="1" spans="1:11">
      <c r="A32" s="16">
        <v>28</v>
      </c>
      <c r="B32" s="18" t="s">
        <v>78</v>
      </c>
      <c r="C32" s="18" t="s">
        <v>82</v>
      </c>
      <c r="D32" s="18" t="s">
        <v>83</v>
      </c>
      <c r="E32" s="19" t="s">
        <v>23</v>
      </c>
      <c r="F32" s="18" t="s">
        <v>18</v>
      </c>
      <c r="G32" s="18" t="s">
        <v>19</v>
      </c>
      <c r="H32" s="26">
        <v>45542</v>
      </c>
      <c r="I32" s="29">
        <v>600</v>
      </c>
      <c r="J32" s="31" t="s">
        <v>20</v>
      </c>
      <c r="K32" s="34"/>
    </row>
    <row r="33" customFormat="1" ht="36" customHeight="1" spans="1:11">
      <c r="A33" s="16">
        <v>29</v>
      </c>
      <c r="B33" s="18" t="s">
        <v>78</v>
      </c>
      <c r="C33" s="18" t="s">
        <v>82</v>
      </c>
      <c r="D33" s="18" t="s">
        <v>84</v>
      </c>
      <c r="E33" s="19" t="s">
        <v>23</v>
      </c>
      <c r="F33" s="18" t="s">
        <v>18</v>
      </c>
      <c r="G33" s="18" t="s">
        <v>19</v>
      </c>
      <c r="H33" s="26">
        <v>45407</v>
      </c>
      <c r="I33" s="29">
        <v>600</v>
      </c>
      <c r="J33" s="31" t="s">
        <v>20</v>
      </c>
      <c r="K33" s="34"/>
    </row>
    <row r="34" customFormat="1" ht="36" customHeight="1" spans="1:11">
      <c r="A34" s="16">
        <v>30</v>
      </c>
      <c r="B34" s="18" t="s">
        <v>78</v>
      </c>
      <c r="C34" s="18" t="s">
        <v>82</v>
      </c>
      <c r="D34" s="18" t="s">
        <v>85</v>
      </c>
      <c r="E34" s="19" t="s">
        <v>23</v>
      </c>
      <c r="F34" s="18" t="s">
        <v>18</v>
      </c>
      <c r="G34" s="18" t="s">
        <v>86</v>
      </c>
      <c r="H34" s="26">
        <v>45562</v>
      </c>
      <c r="I34" s="29">
        <v>800</v>
      </c>
      <c r="J34" s="31" t="s">
        <v>20</v>
      </c>
      <c r="K34" s="34"/>
    </row>
    <row r="35" customFormat="1" ht="36" customHeight="1" spans="1:11">
      <c r="A35" s="16">
        <v>31</v>
      </c>
      <c r="B35" s="18" t="s">
        <v>78</v>
      </c>
      <c r="C35" s="18" t="s">
        <v>87</v>
      </c>
      <c r="D35" s="18" t="s">
        <v>88</v>
      </c>
      <c r="E35" s="19" t="s">
        <v>23</v>
      </c>
      <c r="F35" s="18" t="s">
        <v>18</v>
      </c>
      <c r="G35" s="18" t="s">
        <v>86</v>
      </c>
      <c r="H35" s="26">
        <v>45495</v>
      </c>
      <c r="I35" s="29">
        <f>IF(F35="是",VLOOKUP(G35,[14]Sheet2!A:C,3,FALSE),VLOOKUP(G35,[14]Sheet2!A:B,2,FALSE))</f>
        <v>800</v>
      </c>
      <c r="J35" s="31" t="s">
        <v>20</v>
      </c>
      <c r="K35" s="34"/>
    </row>
    <row r="36" customFormat="1" ht="36" customHeight="1" spans="1:11">
      <c r="A36" s="16">
        <v>32</v>
      </c>
      <c r="B36" s="18" t="s">
        <v>78</v>
      </c>
      <c r="C36" s="18" t="s">
        <v>87</v>
      </c>
      <c r="D36" s="18" t="s">
        <v>89</v>
      </c>
      <c r="E36" s="19" t="s">
        <v>23</v>
      </c>
      <c r="F36" s="18" t="s">
        <v>18</v>
      </c>
      <c r="G36" s="18" t="s">
        <v>19</v>
      </c>
      <c r="H36" s="26">
        <v>45505</v>
      </c>
      <c r="I36" s="29">
        <f>IF(F36="是",VLOOKUP(G36,[14]Sheet2!A:C,3,FALSE),VLOOKUP(G36,[14]Sheet2!A:B,2,FALSE))</f>
        <v>600</v>
      </c>
      <c r="J36" s="31" t="s">
        <v>20</v>
      </c>
      <c r="K36" s="34"/>
    </row>
    <row r="37" customFormat="1" ht="36" customHeight="1" spans="1:11">
      <c r="A37" s="16">
        <v>33</v>
      </c>
      <c r="B37" s="18" t="s">
        <v>78</v>
      </c>
      <c r="C37" s="18" t="s">
        <v>87</v>
      </c>
      <c r="D37" s="18" t="s">
        <v>90</v>
      </c>
      <c r="E37" s="19" t="s">
        <v>23</v>
      </c>
      <c r="F37" s="18" t="s">
        <v>18</v>
      </c>
      <c r="G37" s="18" t="s">
        <v>19</v>
      </c>
      <c r="H37" s="26">
        <v>45533</v>
      </c>
      <c r="I37" s="29">
        <f>IF(F37="是",VLOOKUP(G37,[14]Sheet2!A:C,3,FALSE),VLOOKUP(G37,[14]Sheet2!A:B,2,FALSE))</f>
        <v>600</v>
      </c>
      <c r="J37" s="31" t="s">
        <v>20</v>
      </c>
      <c r="K37" s="34"/>
    </row>
    <row r="38" customFormat="1" ht="36" customHeight="1" spans="1:11">
      <c r="A38" s="16">
        <v>34</v>
      </c>
      <c r="B38" s="18" t="s">
        <v>78</v>
      </c>
      <c r="C38" s="18" t="s">
        <v>87</v>
      </c>
      <c r="D38" s="27" t="s">
        <v>91</v>
      </c>
      <c r="E38" s="19" t="s">
        <v>23</v>
      </c>
      <c r="F38" s="18" t="s">
        <v>18</v>
      </c>
      <c r="G38" s="18" t="s">
        <v>19</v>
      </c>
      <c r="H38" s="28">
        <v>45563</v>
      </c>
      <c r="I38" s="29">
        <v>600</v>
      </c>
      <c r="J38" s="31" t="s">
        <v>20</v>
      </c>
      <c r="K38" s="34"/>
    </row>
    <row r="39" customFormat="1" ht="36" customHeight="1" spans="1:11">
      <c r="A39" s="16">
        <v>35</v>
      </c>
      <c r="B39" s="18" t="s">
        <v>78</v>
      </c>
      <c r="C39" s="18" t="s">
        <v>92</v>
      </c>
      <c r="D39" s="18" t="s">
        <v>93</v>
      </c>
      <c r="E39" s="19" t="s">
        <v>23</v>
      </c>
      <c r="F39" s="18" t="s">
        <v>18</v>
      </c>
      <c r="G39" s="18" t="s">
        <v>19</v>
      </c>
      <c r="H39" s="26">
        <v>45343</v>
      </c>
      <c r="I39" s="29">
        <f>IF(F39="是",VLOOKUP(G39,[15]Sheet2!A:C,3,FALSE),VLOOKUP(G39,[15]Sheet2!A:B,2,FALSE))</f>
        <v>600</v>
      </c>
      <c r="J39" s="31" t="s">
        <v>20</v>
      </c>
      <c r="K39" s="34"/>
    </row>
    <row r="40" customFormat="1" ht="36" customHeight="1" spans="1:11">
      <c r="A40" s="16">
        <v>36</v>
      </c>
      <c r="B40" s="18" t="s">
        <v>78</v>
      </c>
      <c r="C40" s="18" t="s">
        <v>92</v>
      </c>
      <c r="D40" s="18" t="s">
        <v>94</v>
      </c>
      <c r="E40" s="19" t="s">
        <v>23</v>
      </c>
      <c r="F40" s="18" t="s">
        <v>18</v>
      </c>
      <c r="G40" s="18" t="s">
        <v>19</v>
      </c>
      <c r="H40" s="26">
        <v>45496</v>
      </c>
      <c r="I40" s="29">
        <f>IF(F40="是",VLOOKUP(G40,[15]Sheet2!A:C,3,FALSE),VLOOKUP(G40,[15]Sheet2!A:B,2,FALSE))</f>
        <v>600</v>
      </c>
      <c r="J40" s="31" t="s">
        <v>20</v>
      </c>
      <c r="K40" s="34"/>
    </row>
    <row r="41" customFormat="1" ht="36" customHeight="1" spans="1:11">
      <c r="A41" s="16">
        <v>37</v>
      </c>
      <c r="B41" s="18" t="s">
        <v>78</v>
      </c>
      <c r="C41" s="18" t="s">
        <v>92</v>
      </c>
      <c r="D41" s="27" t="s">
        <v>95</v>
      </c>
      <c r="E41" s="19" t="s">
        <v>23</v>
      </c>
      <c r="F41" s="18" t="s">
        <v>18</v>
      </c>
      <c r="G41" s="18" t="s">
        <v>19</v>
      </c>
      <c r="H41" s="28">
        <v>45505</v>
      </c>
      <c r="I41" s="29">
        <f>IF(F41="是",VLOOKUP(G41,[15]Sheet2!A:C,3,FALSE),VLOOKUP(G41,[15]Sheet2!A:B,2,FALSE))</f>
        <v>600</v>
      </c>
      <c r="J41" s="31" t="s">
        <v>20</v>
      </c>
      <c r="K41" s="34"/>
    </row>
    <row r="42" customFormat="1" ht="36" customHeight="1" spans="1:11">
      <c r="A42" s="16">
        <v>38</v>
      </c>
      <c r="B42" s="18" t="s">
        <v>78</v>
      </c>
      <c r="C42" s="18" t="s">
        <v>92</v>
      </c>
      <c r="D42" s="18" t="s">
        <v>96</v>
      </c>
      <c r="E42" s="19" t="s">
        <v>23</v>
      </c>
      <c r="F42" s="18" t="s">
        <v>18</v>
      </c>
      <c r="G42" s="18" t="s">
        <v>19</v>
      </c>
      <c r="H42" s="26">
        <v>45351</v>
      </c>
      <c r="I42" s="29">
        <f>IF(F42="是",VLOOKUP(G42,[15]Sheet2!A:C,3,FALSE),VLOOKUP(G42,[15]Sheet2!A:B,2,FALSE))</f>
        <v>600</v>
      </c>
      <c r="J42" s="31" t="s">
        <v>20</v>
      </c>
      <c r="K42" s="34"/>
    </row>
    <row r="43" customFormat="1" ht="36" customHeight="1" spans="1:11">
      <c r="A43" s="16">
        <v>39</v>
      </c>
      <c r="B43" s="18" t="s">
        <v>78</v>
      </c>
      <c r="C43" s="18" t="s">
        <v>97</v>
      </c>
      <c r="D43" s="18" t="s">
        <v>98</v>
      </c>
      <c r="E43" s="19" t="s">
        <v>23</v>
      </c>
      <c r="F43" s="18" t="s">
        <v>18</v>
      </c>
      <c r="G43" s="18" t="s">
        <v>19</v>
      </c>
      <c r="H43" s="26" t="s">
        <v>53</v>
      </c>
      <c r="I43" s="29">
        <f>IF(F43="是",VLOOKUP(G43,[16]Sheet2!A:C,3,FALSE),VLOOKUP(G43,[16]Sheet2!A:B,2,FALSE))</f>
        <v>600</v>
      </c>
      <c r="J43" s="31" t="s">
        <v>20</v>
      </c>
      <c r="K43" s="34"/>
    </row>
    <row r="44" customFormat="1" ht="36" customHeight="1" spans="1:11">
      <c r="A44" s="16">
        <v>40</v>
      </c>
      <c r="B44" s="18" t="s">
        <v>78</v>
      </c>
      <c r="C44" s="18" t="s">
        <v>99</v>
      </c>
      <c r="D44" s="18" t="s">
        <v>100</v>
      </c>
      <c r="E44" s="19" t="s">
        <v>23</v>
      </c>
      <c r="F44" s="18" t="s">
        <v>18</v>
      </c>
      <c r="G44" s="18" t="s">
        <v>19</v>
      </c>
      <c r="H44" s="26">
        <v>45536</v>
      </c>
      <c r="I44" s="29">
        <f>IF(F44="是",VLOOKUP(G44,[17]Sheet2!A:C,3,FALSE),VLOOKUP(G44,[17]Sheet2!A:B,2,FALSE))</f>
        <v>600</v>
      </c>
      <c r="J44" s="31" t="s">
        <v>20</v>
      </c>
      <c r="K44" s="34"/>
    </row>
    <row r="45" customFormat="1" ht="36" customHeight="1" spans="1:11">
      <c r="A45" s="16">
        <v>41</v>
      </c>
      <c r="B45" s="18" t="s">
        <v>78</v>
      </c>
      <c r="C45" s="18" t="s">
        <v>99</v>
      </c>
      <c r="D45" s="18" t="s">
        <v>101</v>
      </c>
      <c r="E45" s="19" t="s">
        <v>23</v>
      </c>
      <c r="F45" s="18" t="s">
        <v>18</v>
      </c>
      <c r="G45" s="18" t="s">
        <v>19</v>
      </c>
      <c r="H45" s="26">
        <v>45536</v>
      </c>
      <c r="I45" s="29">
        <f>IF(F45="是",VLOOKUP(G45,[17]Sheet2!A:C,3,FALSE),VLOOKUP(G45,[17]Sheet2!A:B,2,FALSE))</f>
        <v>600</v>
      </c>
      <c r="J45" s="31" t="s">
        <v>20</v>
      </c>
      <c r="K45" s="34"/>
    </row>
    <row r="46" customFormat="1" ht="36" customHeight="1" spans="1:11">
      <c r="A46" s="16">
        <v>42</v>
      </c>
      <c r="B46" s="18" t="s">
        <v>78</v>
      </c>
      <c r="C46" s="18" t="s">
        <v>102</v>
      </c>
      <c r="D46" s="18" t="s">
        <v>103</v>
      </c>
      <c r="E46" s="19" t="s">
        <v>23</v>
      </c>
      <c r="F46" s="18" t="s">
        <v>18</v>
      </c>
      <c r="G46" s="18" t="s">
        <v>19</v>
      </c>
      <c r="H46" s="26">
        <v>45540</v>
      </c>
      <c r="I46" s="29">
        <v>600</v>
      </c>
      <c r="J46" s="31" t="s">
        <v>20</v>
      </c>
      <c r="K46" s="34"/>
    </row>
    <row r="47" customFormat="1" ht="36" customHeight="1" spans="1:11">
      <c r="A47" s="16">
        <v>43</v>
      </c>
      <c r="B47" s="18" t="s">
        <v>78</v>
      </c>
      <c r="C47" s="18" t="s">
        <v>102</v>
      </c>
      <c r="D47" s="18" t="s">
        <v>104</v>
      </c>
      <c r="E47" s="19" t="s">
        <v>23</v>
      </c>
      <c r="F47" s="18" t="s">
        <v>18</v>
      </c>
      <c r="G47" s="18" t="s">
        <v>19</v>
      </c>
      <c r="H47" s="26">
        <v>45539</v>
      </c>
      <c r="I47" s="29">
        <v>600</v>
      </c>
      <c r="J47" s="31" t="s">
        <v>20</v>
      </c>
      <c r="K47" s="34"/>
    </row>
    <row r="48" customFormat="1" ht="36" customHeight="1" spans="1:11">
      <c r="A48" s="16">
        <v>44</v>
      </c>
      <c r="B48" s="18" t="s">
        <v>78</v>
      </c>
      <c r="C48" s="18" t="s">
        <v>102</v>
      </c>
      <c r="D48" s="18" t="s">
        <v>105</v>
      </c>
      <c r="E48" s="19" t="s">
        <v>23</v>
      </c>
      <c r="F48" s="18" t="s">
        <v>18</v>
      </c>
      <c r="G48" s="18" t="s">
        <v>19</v>
      </c>
      <c r="H48" s="26">
        <v>45546</v>
      </c>
      <c r="I48" s="29">
        <v>600</v>
      </c>
      <c r="J48" s="31" t="s">
        <v>20</v>
      </c>
      <c r="K48" s="34"/>
    </row>
    <row r="49" customFormat="1" ht="36" customHeight="1" spans="1:11">
      <c r="A49" s="16">
        <v>45</v>
      </c>
      <c r="B49" s="18" t="s">
        <v>78</v>
      </c>
      <c r="C49" s="18" t="s">
        <v>102</v>
      </c>
      <c r="D49" s="18" t="s">
        <v>106</v>
      </c>
      <c r="E49" s="19" t="s">
        <v>23</v>
      </c>
      <c r="F49" s="18" t="s">
        <v>18</v>
      </c>
      <c r="G49" s="18" t="s">
        <v>19</v>
      </c>
      <c r="H49" s="26">
        <v>45566</v>
      </c>
      <c r="I49" s="29">
        <v>600</v>
      </c>
      <c r="J49" s="31" t="s">
        <v>20</v>
      </c>
      <c r="K49" s="34"/>
    </row>
    <row r="50" customFormat="1" ht="36" customHeight="1" spans="1:11">
      <c r="A50" s="16">
        <v>46</v>
      </c>
      <c r="B50" s="18" t="s">
        <v>78</v>
      </c>
      <c r="C50" s="18" t="s">
        <v>102</v>
      </c>
      <c r="D50" s="18" t="s">
        <v>107</v>
      </c>
      <c r="E50" s="19" t="s">
        <v>23</v>
      </c>
      <c r="F50" s="18" t="s">
        <v>18</v>
      </c>
      <c r="G50" s="18" t="s">
        <v>19</v>
      </c>
      <c r="H50" s="26">
        <v>45538</v>
      </c>
      <c r="I50" s="29">
        <v>600</v>
      </c>
      <c r="J50" s="31" t="s">
        <v>20</v>
      </c>
      <c r="K50" s="34"/>
    </row>
    <row r="51" customFormat="1" ht="36" customHeight="1" spans="1:11">
      <c r="A51" s="16">
        <v>47</v>
      </c>
      <c r="B51" s="18" t="s">
        <v>78</v>
      </c>
      <c r="C51" s="18" t="s">
        <v>108</v>
      </c>
      <c r="D51" s="18" t="s">
        <v>109</v>
      </c>
      <c r="E51" s="19" t="s">
        <v>23</v>
      </c>
      <c r="F51" s="18" t="s">
        <v>18</v>
      </c>
      <c r="G51" s="18" t="s">
        <v>110</v>
      </c>
      <c r="H51" s="26">
        <v>45566</v>
      </c>
      <c r="I51" s="29">
        <f>IF(F51="是",VLOOKUP(G51,[18]Sheet2!A:C,3,FALSE),VLOOKUP(G51,[18]Sheet2!A:B,2,FALSE))</f>
        <v>800</v>
      </c>
      <c r="J51" s="31" t="s">
        <v>20</v>
      </c>
      <c r="K51" s="34"/>
    </row>
    <row r="52" customFormat="1" ht="36" customHeight="1" spans="1:11">
      <c r="A52" s="16">
        <v>48</v>
      </c>
      <c r="B52" s="18" t="s">
        <v>78</v>
      </c>
      <c r="C52" s="18" t="s">
        <v>111</v>
      </c>
      <c r="D52" s="29" t="s">
        <v>112</v>
      </c>
      <c r="E52" s="19" t="s">
        <v>23</v>
      </c>
      <c r="F52" s="29" t="s">
        <v>18</v>
      </c>
      <c r="G52" s="29" t="s">
        <v>19</v>
      </c>
      <c r="H52" s="26">
        <v>45536</v>
      </c>
      <c r="I52" s="29">
        <v>600</v>
      </c>
      <c r="J52" s="31" t="s">
        <v>20</v>
      </c>
      <c r="K52" s="34"/>
    </row>
    <row r="53" customFormat="1" ht="36" customHeight="1" spans="1:11">
      <c r="A53" s="16">
        <v>49</v>
      </c>
      <c r="B53" s="18" t="s">
        <v>78</v>
      </c>
      <c r="C53" s="18" t="s">
        <v>97</v>
      </c>
      <c r="D53" s="18" t="s">
        <v>113</v>
      </c>
      <c r="E53" s="19" t="s">
        <v>23</v>
      </c>
      <c r="F53" s="18" t="s">
        <v>18</v>
      </c>
      <c r="G53" s="18" t="s">
        <v>35</v>
      </c>
      <c r="H53" s="26">
        <v>45536</v>
      </c>
      <c r="I53" s="29">
        <f>IF(F53="是",VLOOKUP(G53,[19]Sheet2!A:C,3,FALSE),VLOOKUP(G53,[19]Sheet2!A:B,2,FALSE))</f>
        <v>800</v>
      </c>
      <c r="J53" s="31" t="s">
        <v>20</v>
      </c>
      <c r="K53" s="34"/>
    </row>
    <row r="54" customFormat="1" ht="36" customHeight="1" spans="1:11">
      <c r="A54" s="16">
        <v>50</v>
      </c>
      <c r="B54" s="18" t="s">
        <v>78</v>
      </c>
      <c r="C54" s="18" t="s">
        <v>114</v>
      </c>
      <c r="D54" s="29" t="s">
        <v>115</v>
      </c>
      <c r="E54" s="19" t="s">
        <v>23</v>
      </c>
      <c r="F54" s="29" t="s">
        <v>18</v>
      </c>
      <c r="G54" s="29" t="s">
        <v>19</v>
      </c>
      <c r="H54" s="26">
        <v>45474</v>
      </c>
      <c r="I54" s="29">
        <v>600</v>
      </c>
      <c r="J54" s="31" t="s">
        <v>20</v>
      </c>
      <c r="K54" s="34"/>
    </row>
    <row r="55" customFormat="1" ht="36" customHeight="1" spans="1:11">
      <c r="A55" s="16">
        <v>51</v>
      </c>
      <c r="B55" s="18" t="s">
        <v>78</v>
      </c>
      <c r="C55" s="18" t="s">
        <v>114</v>
      </c>
      <c r="D55" s="18" t="s">
        <v>116</v>
      </c>
      <c r="E55" s="19" t="s">
        <v>23</v>
      </c>
      <c r="F55" s="18" t="s">
        <v>18</v>
      </c>
      <c r="G55" s="18" t="s">
        <v>19</v>
      </c>
      <c r="H55" s="26">
        <v>45540</v>
      </c>
      <c r="I55" s="29">
        <v>600</v>
      </c>
      <c r="J55" s="31" t="s">
        <v>20</v>
      </c>
      <c r="K55" s="34"/>
    </row>
    <row r="56" customFormat="1" ht="36" customHeight="1" spans="1:11">
      <c r="A56" s="16">
        <v>52</v>
      </c>
      <c r="B56" s="18" t="s">
        <v>78</v>
      </c>
      <c r="C56" s="18" t="s">
        <v>117</v>
      </c>
      <c r="D56" s="18" t="s">
        <v>118</v>
      </c>
      <c r="E56" s="29" t="s">
        <v>23</v>
      </c>
      <c r="F56" s="29" t="s">
        <v>18</v>
      </c>
      <c r="G56" s="29" t="s">
        <v>19</v>
      </c>
      <c r="H56" s="26">
        <v>45474</v>
      </c>
      <c r="I56" s="19">
        <v>600</v>
      </c>
      <c r="J56" s="31" t="s">
        <v>20</v>
      </c>
      <c r="K56" s="34"/>
    </row>
    <row r="57" customFormat="1" ht="36" customHeight="1" spans="1:11">
      <c r="A57" s="16">
        <v>53</v>
      </c>
      <c r="B57" s="18" t="s">
        <v>78</v>
      </c>
      <c r="C57" s="18" t="s">
        <v>117</v>
      </c>
      <c r="D57" s="18" t="s">
        <v>119</v>
      </c>
      <c r="E57" s="29" t="s">
        <v>23</v>
      </c>
      <c r="F57" s="29" t="s">
        <v>18</v>
      </c>
      <c r="G57" s="29" t="s">
        <v>19</v>
      </c>
      <c r="H57" s="26">
        <v>45474</v>
      </c>
      <c r="I57" s="19">
        <v>600</v>
      </c>
      <c r="J57" s="31" t="s">
        <v>20</v>
      </c>
      <c r="K57" s="34"/>
    </row>
    <row r="58" customFormat="1" ht="36" customHeight="1" spans="1:11">
      <c r="A58" s="16">
        <v>54</v>
      </c>
      <c r="B58" s="18" t="s">
        <v>78</v>
      </c>
      <c r="C58" s="18" t="s">
        <v>120</v>
      </c>
      <c r="D58" s="18" t="s">
        <v>121</v>
      </c>
      <c r="E58" s="19" t="s">
        <v>23</v>
      </c>
      <c r="F58" s="18" t="s">
        <v>18</v>
      </c>
      <c r="G58" s="18" t="s">
        <v>19</v>
      </c>
      <c r="H58" s="20">
        <v>45444</v>
      </c>
      <c r="I58" s="29">
        <f>IF(F58="是",VLOOKUP(G58,[20]Sheet2!A:C,3,FALSE),VLOOKUP(G58,[20]Sheet2!A:B,2,FALSE))</f>
        <v>600</v>
      </c>
      <c r="J58" s="31" t="s">
        <v>20</v>
      </c>
      <c r="K58" s="34"/>
    </row>
    <row r="59" customFormat="1" ht="36" customHeight="1" spans="1:11">
      <c r="A59" s="16">
        <v>55</v>
      </c>
      <c r="B59" s="30" t="s">
        <v>78</v>
      </c>
      <c r="C59" s="30" t="s">
        <v>111</v>
      </c>
      <c r="D59" s="18" t="s">
        <v>122</v>
      </c>
      <c r="E59" s="19" t="s">
        <v>23</v>
      </c>
      <c r="F59" s="18" t="s">
        <v>18</v>
      </c>
      <c r="G59" s="18" t="s">
        <v>86</v>
      </c>
      <c r="H59" s="26">
        <v>45536</v>
      </c>
      <c r="I59" s="29">
        <v>800</v>
      </c>
      <c r="J59" s="31" t="s">
        <v>20</v>
      </c>
      <c r="K59" s="34"/>
    </row>
    <row r="60" customFormat="1" ht="36" customHeight="1" spans="1:11">
      <c r="A60" s="16">
        <v>56</v>
      </c>
      <c r="B60" s="30" t="s">
        <v>78</v>
      </c>
      <c r="C60" s="30" t="s">
        <v>111</v>
      </c>
      <c r="D60" s="18" t="s">
        <v>123</v>
      </c>
      <c r="E60" s="19" t="s">
        <v>23</v>
      </c>
      <c r="F60" s="18" t="s">
        <v>18</v>
      </c>
      <c r="G60" s="18" t="s">
        <v>19</v>
      </c>
      <c r="H60" s="26">
        <v>45566</v>
      </c>
      <c r="I60" s="29">
        <f>IF(F60="是",VLOOKUP(G60,[1]Sheet2!A:C,3,FALSE),VLOOKUP(G60,[1]Sheet2!A:B,2,FALSE))</f>
        <v>600</v>
      </c>
      <c r="J60" s="31" t="s">
        <v>20</v>
      </c>
      <c r="K60" s="34"/>
    </row>
    <row r="61" customFormat="1" ht="36" customHeight="1" spans="1:11">
      <c r="A61" s="16">
        <v>57</v>
      </c>
      <c r="B61" s="30" t="s">
        <v>78</v>
      </c>
      <c r="C61" s="30" t="s">
        <v>111</v>
      </c>
      <c r="D61" s="18" t="s">
        <v>124</v>
      </c>
      <c r="E61" s="19" t="s">
        <v>23</v>
      </c>
      <c r="F61" s="18" t="s">
        <v>18</v>
      </c>
      <c r="G61" s="18" t="s">
        <v>19</v>
      </c>
      <c r="H61" s="26">
        <v>45566</v>
      </c>
      <c r="I61" s="29">
        <f>IF(F61="是",VLOOKUP(G61,[1]Sheet2!A:C,3,FALSE),VLOOKUP(G61,[1]Sheet2!A:B,2,FALSE))</f>
        <v>600</v>
      </c>
      <c r="J61" s="31" t="s">
        <v>20</v>
      </c>
      <c r="K61" s="34"/>
    </row>
    <row r="62" customFormat="1" ht="36" customHeight="1" spans="1:11">
      <c r="A62" s="16">
        <v>58</v>
      </c>
      <c r="B62" s="18" t="s">
        <v>78</v>
      </c>
      <c r="C62" s="18" t="s">
        <v>125</v>
      </c>
      <c r="D62" s="18" t="s">
        <v>126</v>
      </c>
      <c r="E62" s="19" t="s">
        <v>23</v>
      </c>
      <c r="F62" s="18" t="s">
        <v>18</v>
      </c>
      <c r="G62" s="18" t="s">
        <v>86</v>
      </c>
      <c r="H62" s="26">
        <v>45553</v>
      </c>
      <c r="I62" s="29">
        <f>IF(F62="是",VLOOKUP(G62,[21]Sheet2!A:C,3,FALSE),VLOOKUP(G62,[21]Sheet2!A:B,2,FALSE))</f>
        <v>800</v>
      </c>
      <c r="J62" s="31" t="s">
        <v>20</v>
      </c>
      <c r="K62" s="34"/>
    </row>
    <row r="63" customFormat="1" ht="36" customHeight="1" spans="1:11">
      <c r="A63" s="16">
        <v>59</v>
      </c>
      <c r="B63" s="18" t="s">
        <v>78</v>
      </c>
      <c r="C63" s="18" t="s">
        <v>127</v>
      </c>
      <c r="D63" s="18" t="s">
        <v>128</v>
      </c>
      <c r="E63" s="19" t="s">
        <v>23</v>
      </c>
      <c r="F63" s="18" t="s">
        <v>18</v>
      </c>
      <c r="G63" s="18" t="s">
        <v>19</v>
      </c>
      <c r="H63" s="26">
        <v>45560</v>
      </c>
      <c r="I63" s="29">
        <f>IF(F63="是",VLOOKUP(G63,[22]Sheet2!A:C,3,FALSE),VLOOKUP(G63,[22]Sheet2!A:B,2,FALSE))</f>
        <v>600</v>
      </c>
      <c r="J63" s="31" t="s">
        <v>20</v>
      </c>
      <c r="K63" s="34"/>
    </row>
    <row r="64" customFormat="1" ht="36" customHeight="1" spans="1:11">
      <c r="A64" s="16">
        <v>60</v>
      </c>
      <c r="B64" s="16" t="s">
        <v>129</v>
      </c>
      <c r="C64" s="21" t="s">
        <v>130</v>
      </c>
      <c r="D64" s="21" t="s">
        <v>131</v>
      </c>
      <c r="E64" s="21" t="s">
        <v>23</v>
      </c>
      <c r="F64" s="16" t="s">
        <v>18</v>
      </c>
      <c r="G64" s="16" t="s">
        <v>132</v>
      </c>
      <c r="H64" s="22">
        <v>45536</v>
      </c>
      <c r="I64" s="33">
        <v>800</v>
      </c>
      <c r="J64" s="31" t="s">
        <v>20</v>
      </c>
      <c r="K64" s="34"/>
    </row>
    <row r="65" customFormat="1" ht="36" customHeight="1" spans="1:11">
      <c r="A65" s="16">
        <v>61</v>
      </c>
      <c r="B65" s="16" t="s">
        <v>129</v>
      </c>
      <c r="C65" s="35" t="s">
        <v>130</v>
      </c>
      <c r="D65" s="35" t="s">
        <v>133</v>
      </c>
      <c r="E65" s="21" t="s">
        <v>23</v>
      </c>
      <c r="F65" s="35" t="s">
        <v>18</v>
      </c>
      <c r="G65" s="35" t="s">
        <v>86</v>
      </c>
      <c r="H65" s="22">
        <v>45536</v>
      </c>
      <c r="I65" s="42">
        <v>800</v>
      </c>
      <c r="J65" s="31" t="s">
        <v>20</v>
      </c>
      <c r="K65" s="34"/>
    </row>
    <row r="66" customFormat="1" ht="36" customHeight="1" spans="1:11">
      <c r="A66" s="16">
        <v>62</v>
      </c>
      <c r="B66" s="16" t="s">
        <v>129</v>
      </c>
      <c r="C66" s="21" t="s">
        <v>130</v>
      </c>
      <c r="D66" s="35" t="s">
        <v>134</v>
      </c>
      <c r="E66" s="21" t="s">
        <v>23</v>
      </c>
      <c r="F66" s="35" t="s">
        <v>18</v>
      </c>
      <c r="G66" s="16" t="s">
        <v>132</v>
      </c>
      <c r="H66" s="22">
        <v>45536</v>
      </c>
      <c r="I66" s="42">
        <v>800</v>
      </c>
      <c r="J66" s="31" t="s">
        <v>20</v>
      </c>
      <c r="K66" s="34"/>
    </row>
    <row r="67" customFormat="1" ht="36" customHeight="1" spans="1:11">
      <c r="A67" s="16">
        <v>63</v>
      </c>
      <c r="B67" s="16" t="s">
        <v>129</v>
      </c>
      <c r="C67" s="16" t="s">
        <v>135</v>
      </c>
      <c r="D67" s="16" t="s">
        <v>136</v>
      </c>
      <c r="E67" s="19" t="s">
        <v>23</v>
      </c>
      <c r="F67" s="16" t="s">
        <v>18</v>
      </c>
      <c r="G67" s="16" t="s">
        <v>86</v>
      </c>
      <c r="H67" s="22">
        <v>45536</v>
      </c>
      <c r="I67" s="33">
        <v>800</v>
      </c>
      <c r="J67" s="31" t="s">
        <v>20</v>
      </c>
      <c r="K67" s="34"/>
    </row>
    <row r="68" customFormat="1" ht="36" customHeight="1" spans="1:11">
      <c r="A68" s="16">
        <v>64</v>
      </c>
      <c r="B68" s="16" t="s">
        <v>129</v>
      </c>
      <c r="C68" s="16" t="s">
        <v>137</v>
      </c>
      <c r="D68" s="16" t="s">
        <v>138</v>
      </c>
      <c r="E68" s="21" t="s">
        <v>23</v>
      </c>
      <c r="F68" s="16" t="s">
        <v>18</v>
      </c>
      <c r="G68" s="16" t="s">
        <v>19</v>
      </c>
      <c r="H68" s="22">
        <v>45536</v>
      </c>
      <c r="I68" s="33">
        <f>IF(F68="是",VLOOKUP(G68,[24]Sheet2!A:C,3,FALSE),VLOOKUP(G68,[24]Sheet2!A:B,2,FALSE))</f>
        <v>600</v>
      </c>
      <c r="J68" s="31" t="s">
        <v>20</v>
      </c>
      <c r="K68" s="34"/>
    </row>
    <row r="69" customFormat="1" ht="36" customHeight="1" spans="1:11">
      <c r="A69" s="16">
        <v>65</v>
      </c>
      <c r="B69" s="16" t="s">
        <v>129</v>
      </c>
      <c r="C69" s="16" t="s">
        <v>139</v>
      </c>
      <c r="D69" s="16" t="s">
        <v>140</v>
      </c>
      <c r="E69" s="19" t="s">
        <v>23</v>
      </c>
      <c r="F69" s="16" t="s">
        <v>18</v>
      </c>
      <c r="G69" s="16" t="s">
        <v>31</v>
      </c>
      <c r="H69" s="22">
        <v>45536</v>
      </c>
      <c r="I69" s="16">
        <v>800</v>
      </c>
      <c r="J69" s="31" t="s">
        <v>20</v>
      </c>
      <c r="K69" s="34"/>
    </row>
    <row r="70" customFormat="1" ht="36" customHeight="1" spans="1:11">
      <c r="A70" s="16">
        <v>66</v>
      </c>
      <c r="B70" s="16" t="s">
        <v>129</v>
      </c>
      <c r="C70" s="16" t="s">
        <v>141</v>
      </c>
      <c r="D70" s="18" t="s">
        <v>142</v>
      </c>
      <c r="E70" s="19" t="s">
        <v>23</v>
      </c>
      <c r="F70" s="16" t="s">
        <v>18</v>
      </c>
      <c r="G70" s="36" t="s">
        <v>19</v>
      </c>
      <c r="H70" s="22">
        <v>45352</v>
      </c>
      <c r="I70" s="33">
        <v>600</v>
      </c>
      <c r="J70" s="31" t="s">
        <v>20</v>
      </c>
      <c r="K70" s="34"/>
    </row>
    <row r="71" customFormat="1" ht="36" customHeight="1" spans="1:11">
      <c r="A71" s="16">
        <v>67</v>
      </c>
      <c r="B71" s="16" t="s">
        <v>129</v>
      </c>
      <c r="C71" s="16" t="s">
        <v>141</v>
      </c>
      <c r="D71" s="18" t="s">
        <v>143</v>
      </c>
      <c r="E71" s="19" t="s">
        <v>23</v>
      </c>
      <c r="F71" s="16" t="s">
        <v>18</v>
      </c>
      <c r="G71" s="36" t="s">
        <v>19</v>
      </c>
      <c r="H71" s="22">
        <v>45352</v>
      </c>
      <c r="I71" s="33">
        <v>600</v>
      </c>
      <c r="J71" s="31" t="s">
        <v>20</v>
      </c>
      <c r="K71" s="34"/>
    </row>
    <row r="72" customFormat="1" ht="36" customHeight="1" spans="1:11">
      <c r="A72" s="16">
        <v>68</v>
      </c>
      <c r="B72" s="16" t="s">
        <v>129</v>
      </c>
      <c r="C72" s="16" t="s">
        <v>141</v>
      </c>
      <c r="D72" s="16" t="s">
        <v>144</v>
      </c>
      <c r="E72" s="19" t="s">
        <v>23</v>
      </c>
      <c r="F72" s="16" t="s">
        <v>18</v>
      </c>
      <c r="G72" s="16" t="s">
        <v>19</v>
      </c>
      <c r="H72" s="22">
        <v>45536</v>
      </c>
      <c r="I72" s="33">
        <v>600</v>
      </c>
      <c r="J72" s="31" t="s">
        <v>20</v>
      </c>
      <c r="K72" s="34"/>
    </row>
    <row r="73" customFormat="1" ht="36" customHeight="1" spans="1:11">
      <c r="A73" s="16">
        <v>69</v>
      </c>
      <c r="B73" s="16" t="s">
        <v>129</v>
      </c>
      <c r="C73" s="16" t="s">
        <v>141</v>
      </c>
      <c r="D73" s="16" t="s">
        <v>145</v>
      </c>
      <c r="E73" s="19" t="s">
        <v>23</v>
      </c>
      <c r="F73" s="16" t="s">
        <v>18</v>
      </c>
      <c r="G73" s="16" t="s">
        <v>86</v>
      </c>
      <c r="H73" s="22">
        <v>45566</v>
      </c>
      <c r="I73" s="33">
        <v>800</v>
      </c>
      <c r="J73" s="31" t="s">
        <v>20</v>
      </c>
      <c r="K73" s="34"/>
    </row>
    <row r="74" customFormat="1" ht="36" customHeight="1" spans="1:11">
      <c r="A74" s="16">
        <v>70</v>
      </c>
      <c r="B74" s="16" t="s">
        <v>129</v>
      </c>
      <c r="C74" s="16" t="s">
        <v>146</v>
      </c>
      <c r="D74" s="16" t="s">
        <v>147</v>
      </c>
      <c r="E74" s="19" t="s">
        <v>23</v>
      </c>
      <c r="F74" s="16" t="s">
        <v>18</v>
      </c>
      <c r="G74" s="16" t="s">
        <v>19</v>
      </c>
      <c r="H74" s="22">
        <v>45352</v>
      </c>
      <c r="I74" s="16">
        <v>600</v>
      </c>
      <c r="J74" s="31" t="s">
        <v>20</v>
      </c>
      <c r="K74" s="34"/>
    </row>
    <row r="75" customFormat="1" ht="36" customHeight="1" spans="1:11">
      <c r="A75" s="16">
        <v>71</v>
      </c>
      <c r="B75" s="16" t="s">
        <v>129</v>
      </c>
      <c r="C75" s="16" t="s">
        <v>146</v>
      </c>
      <c r="D75" s="16" t="s">
        <v>148</v>
      </c>
      <c r="E75" s="19" t="s">
        <v>23</v>
      </c>
      <c r="F75" s="16" t="s">
        <v>18</v>
      </c>
      <c r="G75" s="16" t="s">
        <v>19</v>
      </c>
      <c r="H75" s="22">
        <v>45352</v>
      </c>
      <c r="I75" s="16">
        <v>600</v>
      </c>
      <c r="J75" s="31" t="s">
        <v>20</v>
      </c>
      <c r="K75" s="34"/>
    </row>
    <row r="76" customFormat="1" ht="36" customHeight="1" spans="1:11">
      <c r="A76" s="16">
        <v>72</v>
      </c>
      <c r="B76" s="16" t="s">
        <v>129</v>
      </c>
      <c r="C76" s="16" t="s">
        <v>149</v>
      </c>
      <c r="D76" s="16" t="s">
        <v>150</v>
      </c>
      <c r="E76" s="19" t="s">
        <v>23</v>
      </c>
      <c r="F76" s="16" t="s">
        <v>18</v>
      </c>
      <c r="G76" s="16" t="s">
        <v>19</v>
      </c>
      <c r="H76" s="22">
        <v>45536</v>
      </c>
      <c r="I76" s="16">
        <v>600</v>
      </c>
      <c r="J76" s="31" t="s">
        <v>20</v>
      </c>
      <c r="K76" s="34"/>
    </row>
    <row r="77" customFormat="1" ht="36" customHeight="1" spans="1:11">
      <c r="A77" s="16">
        <v>73</v>
      </c>
      <c r="B77" s="16" t="s">
        <v>129</v>
      </c>
      <c r="C77" s="16" t="s">
        <v>149</v>
      </c>
      <c r="D77" s="16" t="s">
        <v>151</v>
      </c>
      <c r="E77" s="19" t="s">
        <v>23</v>
      </c>
      <c r="F77" s="16" t="s">
        <v>152</v>
      </c>
      <c r="G77" s="16" t="s">
        <v>86</v>
      </c>
      <c r="H77" s="22">
        <v>45566</v>
      </c>
      <c r="I77" s="33">
        <v>800</v>
      </c>
      <c r="J77" s="31" t="s">
        <v>20</v>
      </c>
      <c r="K77" s="34"/>
    </row>
    <row r="78" customFormat="1" ht="36" customHeight="1" spans="1:11">
      <c r="A78" s="16">
        <v>74</v>
      </c>
      <c r="B78" s="18" t="s">
        <v>129</v>
      </c>
      <c r="C78" s="18" t="s">
        <v>149</v>
      </c>
      <c r="D78" s="18" t="s">
        <v>153</v>
      </c>
      <c r="E78" s="19" t="s">
        <v>23</v>
      </c>
      <c r="F78" s="18" t="s">
        <v>18</v>
      </c>
      <c r="G78" s="18" t="s">
        <v>19</v>
      </c>
      <c r="H78" s="20">
        <v>45292</v>
      </c>
      <c r="I78" s="29">
        <f>IF(F78="是",VLOOKUP(G78,[25]Sheet2!A:C,3,FALSE),VLOOKUP(G78,[25]Sheet2!A:B,2,FALSE))</f>
        <v>600</v>
      </c>
      <c r="J78" s="31" t="s">
        <v>20</v>
      </c>
      <c r="K78" s="34"/>
    </row>
    <row r="79" customFormat="1" ht="36" customHeight="1" spans="1:11">
      <c r="A79" s="16">
        <v>75</v>
      </c>
      <c r="B79" s="18" t="s">
        <v>154</v>
      </c>
      <c r="C79" s="18" t="s">
        <v>155</v>
      </c>
      <c r="D79" s="18" t="s">
        <v>156</v>
      </c>
      <c r="E79" s="19" t="s">
        <v>23</v>
      </c>
      <c r="F79" s="18" t="s">
        <v>18</v>
      </c>
      <c r="G79" s="18" t="s">
        <v>132</v>
      </c>
      <c r="H79" s="20">
        <v>45292</v>
      </c>
      <c r="I79" s="29">
        <f>IF(F79="是",VLOOKUP(G79,[28]Sheet2!A:C,3,FALSE),VLOOKUP(G79,[28]Sheet2!A:B,2,FALSE))</f>
        <v>800</v>
      </c>
      <c r="J79" s="31" t="s">
        <v>20</v>
      </c>
      <c r="K79" s="34"/>
    </row>
    <row r="80" customFormat="1" ht="36" customHeight="1" spans="1:11">
      <c r="A80" s="16">
        <v>76</v>
      </c>
      <c r="B80" s="18" t="s">
        <v>154</v>
      </c>
      <c r="C80" s="18" t="s">
        <v>157</v>
      </c>
      <c r="D80" s="18" t="s">
        <v>158</v>
      </c>
      <c r="E80" s="19" t="s">
        <v>23</v>
      </c>
      <c r="F80" s="18" t="s">
        <v>18</v>
      </c>
      <c r="G80" s="18" t="s">
        <v>19</v>
      </c>
      <c r="H80" s="20">
        <v>45525</v>
      </c>
      <c r="I80" s="33">
        <v>600</v>
      </c>
      <c r="J80" s="31" t="s">
        <v>20</v>
      </c>
      <c r="K80" s="34"/>
    </row>
    <row r="81" customFormat="1" ht="36" customHeight="1" spans="1:11">
      <c r="A81" s="16">
        <v>77</v>
      </c>
      <c r="B81" s="18" t="s">
        <v>154</v>
      </c>
      <c r="C81" s="18" t="s">
        <v>157</v>
      </c>
      <c r="D81" s="18" t="s">
        <v>159</v>
      </c>
      <c r="E81" s="19" t="s">
        <v>23</v>
      </c>
      <c r="F81" s="18" t="s">
        <v>18</v>
      </c>
      <c r="G81" s="18" t="s">
        <v>19</v>
      </c>
      <c r="H81" s="20">
        <v>45444</v>
      </c>
      <c r="I81" s="33">
        <v>600</v>
      </c>
      <c r="J81" s="31" t="s">
        <v>20</v>
      </c>
      <c r="K81" s="34"/>
    </row>
    <row r="82" customFormat="1" ht="36" customHeight="1" spans="1:11">
      <c r="A82" s="16">
        <v>78</v>
      </c>
      <c r="B82" s="16" t="s">
        <v>160</v>
      </c>
      <c r="C82" s="16" t="s">
        <v>161</v>
      </c>
      <c r="D82" s="16" t="s">
        <v>162</v>
      </c>
      <c r="E82" s="21" t="s">
        <v>23</v>
      </c>
      <c r="F82" s="16" t="s">
        <v>18</v>
      </c>
      <c r="G82" s="16" t="s">
        <v>19</v>
      </c>
      <c r="H82" s="22">
        <v>45474</v>
      </c>
      <c r="I82" s="33">
        <f>IF(F82="是",VLOOKUP(G82,[30]Sheet2!A:C,3,FALSE),VLOOKUP(G82,[30]Sheet2!A:B,2,FALSE))</f>
        <v>600</v>
      </c>
      <c r="J82" s="31" t="s">
        <v>20</v>
      </c>
      <c r="K82" s="34"/>
    </row>
    <row r="83" customFormat="1" ht="36" customHeight="1" spans="1:11">
      <c r="A83" s="16">
        <v>79</v>
      </c>
      <c r="B83" s="37" t="s">
        <v>160</v>
      </c>
      <c r="C83" s="37" t="s">
        <v>163</v>
      </c>
      <c r="D83" s="16" t="s">
        <v>164</v>
      </c>
      <c r="E83" s="21" t="s">
        <v>23</v>
      </c>
      <c r="F83" s="16" t="s">
        <v>18</v>
      </c>
      <c r="G83" s="16" t="s">
        <v>19</v>
      </c>
      <c r="H83" s="38">
        <v>45505</v>
      </c>
      <c r="I83" s="33">
        <f>IF(F83="是",VLOOKUP(G83,[30]Sheet2!A:C,3,FALSE),VLOOKUP(G83,[30]Sheet2!A:B,2,FALSE))</f>
        <v>600</v>
      </c>
      <c r="J83" s="31" t="s">
        <v>20</v>
      </c>
      <c r="K83" s="34"/>
    </row>
    <row r="84" customFormat="1" ht="36" customHeight="1" spans="1:11">
      <c r="A84" s="16">
        <v>80</v>
      </c>
      <c r="B84" s="16" t="s">
        <v>160</v>
      </c>
      <c r="C84" s="16" t="s">
        <v>165</v>
      </c>
      <c r="D84" s="16" t="s">
        <v>166</v>
      </c>
      <c r="E84" s="21" t="s">
        <v>23</v>
      </c>
      <c r="F84" s="16" t="s">
        <v>18</v>
      </c>
      <c r="G84" s="16" t="s">
        <v>19</v>
      </c>
      <c r="H84" s="22">
        <v>45566</v>
      </c>
      <c r="I84" s="33">
        <f>IF(F84="是",VLOOKUP(G84,[29]Sheet2!A:C,3,FALSE),VLOOKUP(G84,[29]Sheet2!A:B,2,FALSE))</f>
        <v>600</v>
      </c>
      <c r="J84" s="31" t="s">
        <v>20</v>
      </c>
      <c r="K84" s="34"/>
    </row>
    <row r="85" ht="55" customHeight="1" spans="1:11">
      <c r="A85" s="39" t="s">
        <v>167</v>
      </c>
      <c r="B85" s="40"/>
      <c r="C85" s="40"/>
      <c r="D85" s="40"/>
      <c r="E85" s="40"/>
      <c r="F85" s="40"/>
      <c r="G85" s="40"/>
      <c r="H85" s="41"/>
      <c r="I85" s="43">
        <f>SUM(I5:I84)</f>
        <v>52400</v>
      </c>
      <c r="J85" s="34"/>
      <c r="K85" s="34"/>
    </row>
  </sheetData>
  <autoFilter ref="A4:J85">
    <extLst/>
  </autoFilter>
  <mergeCells count="4">
    <mergeCell ref="A2:K2"/>
    <mergeCell ref="A3:K3"/>
    <mergeCell ref="A85:H85"/>
    <mergeCell ref="J85:K85"/>
  </mergeCells>
  <conditionalFormatting sqref="D24">
    <cfRule type="duplicateValues" dxfId="0" priority="3"/>
  </conditionalFormatting>
  <conditionalFormatting sqref="D25">
    <cfRule type="duplicateValues" dxfId="0" priority="2"/>
  </conditionalFormatting>
  <conditionalFormatting sqref="D26:D27">
    <cfRule type="duplicateValues" dxfId="0" priority="1"/>
  </conditionalFormatting>
  <dataValidations count="17">
    <dataValidation type="list" allowBlank="1" showInputMessage="1" showErrorMessage="1" sqref="E7 E11 E12 E66 E75 E76 E77 E82 E83 E84 E5:E6 E9:E10 E13:E17 E18:E23 E24:E27 E28:E30 E58:E60 E61:E63 E73:E74 E78:E81 I56:I57">
      <formula1>"脱贫劳动力,脱贫不稳定户,边缘易致贫户,突发严重困难户"</formula1>
    </dataValidation>
    <dataValidation type="list" allowBlank="1" showInputMessage="1" showErrorMessage="1" sqref="G6">
      <formula1>[3]Sheet2!#REF!</formula1>
    </dataValidation>
    <dataValidation type="list" allowBlank="1" showInputMessage="1" showErrorMessage="1" sqref="F5 F6 F7 F8 F11 F12 F43 F51 F52 F53 F54 F55 F58 F62 F63 F66 F67 F75 F76 F77 F78 F79 F80 F81 F82 F83 F84 F9:F10 F13:F14 F15:F17 F18:F22 F23:F27 F28:F30 F32:F34 F35:F38 F39:F42 F44:F45 F46:F50 F59:F61 F64:F65 F68:F70 F73:F74">
      <formula1>"是,否"</formula1>
    </dataValidation>
    <dataValidation type="list" allowBlank="1" showInputMessage="1" showErrorMessage="1" sqref="G7">
      <formula1>[4]Sheet2!#REF!</formula1>
    </dataValidation>
    <dataValidation type="list" allowBlank="1" showInputMessage="1" showErrorMessage="1" sqref="G5">
      <formula1>[2]Sheet2!#REF!</formula1>
    </dataValidation>
    <dataValidation type="list" allowBlank="1" showInputMessage="1" showErrorMessage="1" sqref="G8 G9 G10">
      <formula1>[5]Sheet2!#REF!</formula1>
    </dataValidation>
    <dataValidation type="list" allowBlank="1" showInputMessage="1" showErrorMessage="1" sqref="E8 E67 E64:E65 E68:E72">
      <formula1>"脱贫户,脱贫不稳定户,边缘易致贫户,突发严重困难户"</formula1>
    </dataValidation>
    <dataValidation type="list" allowBlank="1" showInputMessage="1" showErrorMessage="1" sqref="G55 G48:G50">
      <formula1>[23]Sheet2!#REF!</formula1>
    </dataValidation>
    <dataValidation type="list" allowBlank="1" showInputMessage="1" showErrorMessage="1" sqref="G79">
      <formula1>[28]Sheet2!#REF!</formula1>
    </dataValidation>
    <dataValidation type="list" allowBlank="1" showInputMessage="1" showErrorMessage="1" sqref="G82 G83">
      <formula1>[30]Sheet2!#REF!</formula1>
    </dataValidation>
    <dataValidation type="list" allowBlank="1" showInputMessage="1" showErrorMessage="1" sqref="G84">
      <formula1>[29]Sheet2!#REF!</formula1>
    </dataValidation>
    <dataValidation type="list" allowBlank="1" showInputMessage="1" showErrorMessage="1" sqref="G13:G14">
      <formula1>[7]Sheet2!#REF!</formula1>
    </dataValidation>
    <dataValidation type="list" allowBlank="1" showInputMessage="1" showErrorMessage="1" sqref="G15:G17">
      <formula1>[6]Sheet2!#REF!</formula1>
    </dataValidation>
    <dataValidation type="list" allowBlank="1" showInputMessage="1" showErrorMessage="1" sqref="G18:G19">
      <formula1>[11]Sheet2!#REF!</formula1>
    </dataValidation>
    <dataValidation type="list" allowBlank="1" showInputMessage="1" showErrorMessage="1" sqref="G28:G30">
      <formula1>[12]Sheet2!#REF!</formula1>
    </dataValidation>
    <dataValidation type="list" allowBlank="1" showInputMessage="1" showErrorMessage="1" sqref="G64:G65">
      <formula1>[26]Sheet2!#REF!</formula1>
    </dataValidation>
    <dataValidation type="list" allowBlank="1" showInputMessage="1" showErrorMessage="1" sqref="G80:G81">
      <formula1>[27]Sheet2!#REF!</formula1>
    </dataValidation>
  </dataValidations>
  <printOptions horizontalCentered="1"/>
  <pageMargins left="0.550694444444444" right="0.550694444444444" top="0.196527777777778" bottom="0.156944444444444" header="0.156944444444444" footer="0.0388888888888889"/>
  <pageSetup paperSize="9" scale="62" fitToHeight="0" orientation="landscape" horizontalDpi="600"/>
  <headerFooter alignWithMargins="0">
    <oddFooter>&amp;C第 &amp;P 页，共 &amp;N 页</oddFooter>
  </headerFooter>
  <ignoredErrors>
    <ignoredError sqref="I56:I57 E8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168</v>
      </c>
      <c r="B1" t="s">
        <v>169</v>
      </c>
      <c r="C1" t="s">
        <v>170</v>
      </c>
    </row>
    <row r="2" spans="1:3">
      <c r="A2" s="1" t="s">
        <v>171</v>
      </c>
      <c r="B2" s="1">
        <v>800</v>
      </c>
      <c r="C2" s="1">
        <f t="shared" ref="C2:C35" si="0">B2/2</f>
        <v>400</v>
      </c>
    </row>
    <row r="3" spans="1:3">
      <c r="A3" s="1" t="s">
        <v>172</v>
      </c>
      <c r="B3" s="1">
        <v>800</v>
      </c>
      <c r="C3" s="1">
        <f t="shared" si="0"/>
        <v>400</v>
      </c>
    </row>
    <row r="4" spans="1:3">
      <c r="A4" s="1" t="s">
        <v>173</v>
      </c>
      <c r="B4" s="1">
        <v>800</v>
      </c>
      <c r="C4" s="1">
        <f t="shared" si="0"/>
        <v>400</v>
      </c>
    </row>
    <row r="5" spans="1:3">
      <c r="A5" s="1" t="s">
        <v>35</v>
      </c>
      <c r="B5" s="1">
        <v>800</v>
      </c>
      <c r="C5" s="1">
        <f t="shared" si="0"/>
        <v>400</v>
      </c>
    </row>
    <row r="6" spans="1:3">
      <c r="A6" s="1" t="s">
        <v>174</v>
      </c>
      <c r="B6" s="1">
        <v>800</v>
      </c>
      <c r="C6" s="1">
        <f t="shared" si="0"/>
        <v>400</v>
      </c>
    </row>
    <row r="7" spans="1:3">
      <c r="A7" s="1" t="s">
        <v>175</v>
      </c>
      <c r="B7" s="1">
        <v>800</v>
      </c>
      <c r="C7" s="1">
        <f t="shared" si="0"/>
        <v>400</v>
      </c>
    </row>
    <row r="8" spans="1:3">
      <c r="A8" s="1" t="s">
        <v>176</v>
      </c>
      <c r="B8" s="1">
        <v>800</v>
      </c>
      <c r="C8" s="1">
        <f t="shared" si="0"/>
        <v>400</v>
      </c>
    </row>
    <row r="9" spans="1:3">
      <c r="A9" s="1" t="s">
        <v>177</v>
      </c>
      <c r="B9" s="1">
        <v>800</v>
      </c>
      <c r="C9" s="1">
        <f t="shared" si="0"/>
        <v>400</v>
      </c>
    </row>
    <row r="10" spans="1:3">
      <c r="A10" s="1" t="s">
        <v>178</v>
      </c>
      <c r="B10" s="1">
        <v>800</v>
      </c>
      <c r="C10" s="1">
        <f t="shared" si="0"/>
        <v>400</v>
      </c>
    </row>
    <row r="11" spans="1:3">
      <c r="A11" s="1" t="s">
        <v>179</v>
      </c>
      <c r="B11" s="1">
        <v>800</v>
      </c>
      <c r="C11" s="1">
        <f t="shared" si="0"/>
        <v>400</v>
      </c>
    </row>
    <row r="12" spans="1:3">
      <c r="A12" s="1" t="s">
        <v>132</v>
      </c>
      <c r="B12" s="1">
        <v>800</v>
      </c>
      <c r="C12" s="1">
        <f t="shared" si="0"/>
        <v>400</v>
      </c>
    </row>
    <row r="13" spans="1:3">
      <c r="A13" s="1" t="s">
        <v>180</v>
      </c>
      <c r="B13" s="1">
        <v>600</v>
      </c>
      <c r="C13" s="1">
        <f t="shared" si="0"/>
        <v>300</v>
      </c>
    </row>
    <row r="14" spans="1:3">
      <c r="A14" s="1" t="s">
        <v>31</v>
      </c>
      <c r="B14" s="1">
        <v>800</v>
      </c>
      <c r="C14" s="1">
        <f t="shared" si="0"/>
        <v>400</v>
      </c>
    </row>
    <row r="15" spans="1:3">
      <c r="A15" s="1" t="s">
        <v>66</v>
      </c>
      <c r="B15" s="1">
        <v>800</v>
      </c>
      <c r="C15" s="1">
        <f t="shared" si="0"/>
        <v>400</v>
      </c>
    </row>
    <row r="16" spans="1:3">
      <c r="A16" s="1" t="s">
        <v>28</v>
      </c>
      <c r="B16" s="1">
        <v>800</v>
      </c>
      <c r="C16" s="1">
        <f t="shared" si="0"/>
        <v>400</v>
      </c>
    </row>
    <row r="17" spans="1:3">
      <c r="A17" s="1" t="s">
        <v>181</v>
      </c>
      <c r="B17" s="1">
        <v>600</v>
      </c>
      <c r="C17" s="1">
        <f t="shared" si="0"/>
        <v>300</v>
      </c>
    </row>
    <row r="18" spans="1:3">
      <c r="A18" s="1" t="s">
        <v>182</v>
      </c>
      <c r="B18" s="1">
        <v>800</v>
      </c>
      <c r="C18" s="1">
        <f t="shared" si="0"/>
        <v>400</v>
      </c>
    </row>
    <row r="19" spans="1:3">
      <c r="A19" s="1" t="s">
        <v>183</v>
      </c>
      <c r="B19" s="1">
        <v>800</v>
      </c>
      <c r="C19" s="1">
        <f t="shared" si="0"/>
        <v>400</v>
      </c>
    </row>
    <row r="20" spans="1:3">
      <c r="A20" s="1" t="s">
        <v>184</v>
      </c>
      <c r="B20" s="1">
        <v>800</v>
      </c>
      <c r="C20" s="1">
        <f t="shared" si="0"/>
        <v>400</v>
      </c>
    </row>
    <row r="21" spans="1:3">
      <c r="A21" s="1" t="s">
        <v>185</v>
      </c>
      <c r="B21" s="1">
        <v>800</v>
      </c>
      <c r="C21" s="1">
        <f t="shared" si="0"/>
        <v>400</v>
      </c>
    </row>
    <row r="22" spans="1:3">
      <c r="A22" s="1" t="s">
        <v>186</v>
      </c>
      <c r="B22" s="1">
        <v>800</v>
      </c>
      <c r="C22" s="1">
        <f t="shared" si="0"/>
        <v>400</v>
      </c>
    </row>
    <row r="23" spans="1:3">
      <c r="A23" s="1" t="s">
        <v>86</v>
      </c>
      <c r="B23" s="1">
        <v>800</v>
      </c>
      <c r="C23" s="1">
        <f t="shared" si="0"/>
        <v>400</v>
      </c>
    </row>
    <row r="24" spans="1:3">
      <c r="A24" s="1" t="s">
        <v>61</v>
      </c>
      <c r="B24" s="1">
        <v>800</v>
      </c>
      <c r="C24" s="1">
        <f t="shared" si="0"/>
        <v>400</v>
      </c>
    </row>
    <row r="25" spans="1:3">
      <c r="A25" s="1" t="s">
        <v>19</v>
      </c>
      <c r="B25" s="1">
        <v>600</v>
      </c>
      <c r="C25" s="1">
        <f t="shared" si="0"/>
        <v>300</v>
      </c>
    </row>
    <row r="26" spans="1:3">
      <c r="A26" s="1" t="s">
        <v>110</v>
      </c>
      <c r="B26" s="1">
        <v>800</v>
      </c>
      <c r="C26" s="1">
        <f t="shared" si="0"/>
        <v>400</v>
      </c>
    </row>
    <row r="27" spans="1:3">
      <c r="A27" s="1" t="s">
        <v>37</v>
      </c>
      <c r="B27" s="1">
        <v>800</v>
      </c>
      <c r="C27" s="1">
        <f t="shared" si="0"/>
        <v>400</v>
      </c>
    </row>
    <row r="28" spans="1:3">
      <c r="A28" s="1" t="s">
        <v>187</v>
      </c>
      <c r="B28" s="1">
        <v>800</v>
      </c>
      <c r="C28" s="1">
        <f t="shared" si="0"/>
        <v>400</v>
      </c>
    </row>
    <row r="29" spans="1:3">
      <c r="A29" s="1" t="s">
        <v>188</v>
      </c>
      <c r="B29" s="1">
        <v>800</v>
      </c>
      <c r="C29" s="1">
        <f t="shared" si="0"/>
        <v>400</v>
      </c>
    </row>
    <row r="30" spans="1:3">
      <c r="A30" s="1" t="s">
        <v>189</v>
      </c>
      <c r="B30" s="1">
        <v>800</v>
      </c>
      <c r="C30" s="1">
        <f t="shared" si="0"/>
        <v>400</v>
      </c>
    </row>
    <row r="31" spans="1:3">
      <c r="A31" s="1" t="s">
        <v>190</v>
      </c>
      <c r="B31" s="1">
        <v>800</v>
      </c>
      <c r="C31" s="1">
        <f t="shared" si="0"/>
        <v>400</v>
      </c>
    </row>
    <row r="32" spans="1:3">
      <c r="A32" s="2" t="s">
        <v>73</v>
      </c>
      <c r="B32" s="1">
        <v>800</v>
      </c>
      <c r="C32" s="1">
        <f t="shared" si="0"/>
        <v>400</v>
      </c>
    </row>
    <row r="33" spans="1:3">
      <c r="A33" s="2" t="s">
        <v>191</v>
      </c>
      <c r="B33" s="1">
        <v>800</v>
      </c>
      <c r="C33" s="1">
        <f t="shared" si="0"/>
        <v>400</v>
      </c>
    </row>
    <row r="34" spans="1:3">
      <c r="A34" s="1" t="s">
        <v>192</v>
      </c>
      <c r="B34" s="1">
        <v>800</v>
      </c>
      <c r="C34" s="1">
        <f t="shared" si="0"/>
        <v>400</v>
      </c>
    </row>
    <row r="35" spans="1:3">
      <c r="A35" s="3" t="s">
        <v>193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鹿寨县2024年脱贫劳动力跨省就业一次性交通补助花名册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2024-11-04T07:50:10Z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